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breacceso\Desktop\Contabilidad 2026\"/>
    </mc:Choice>
  </mc:AlternateContent>
  <bookViews>
    <workbookView xWindow="0" yWindow="0" windowWidth="19170" windowHeight="9060"/>
  </bookViews>
  <sheets>
    <sheet name="BALANCE GENERAL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4" i="1" l="1"/>
  <c r="I94" i="1" s="1"/>
  <c r="G94" i="1" s="1"/>
  <c r="C94" i="1"/>
  <c r="I93" i="1"/>
  <c r="G93" i="1"/>
  <c r="E93" i="1"/>
  <c r="E92" i="1"/>
  <c r="I92" i="1" s="1"/>
  <c r="G92" i="1" s="1"/>
  <c r="I91" i="1"/>
  <c r="G91" i="1" s="1"/>
  <c r="E91" i="1"/>
  <c r="E85" i="1"/>
  <c r="I85" i="1" s="1"/>
  <c r="I84" i="1"/>
  <c r="C79" i="1"/>
  <c r="C86" i="1" s="1"/>
  <c r="C95" i="1" s="1"/>
  <c r="E78" i="1"/>
  <c r="I78" i="1" s="1"/>
  <c r="G78" i="1" s="1"/>
  <c r="E77" i="1"/>
  <c r="I77" i="1" s="1"/>
  <c r="G77" i="1" s="1"/>
  <c r="I76" i="1"/>
  <c r="G76" i="1"/>
  <c r="E76" i="1"/>
  <c r="I75" i="1"/>
  <c r="G75" i="1"/>
  <c r="E75" i="1"/>
  <c r="E74" i="1"/>
  <c r="I74" i="1" s="1"/>
  <c r="E73" i="1"/>
  <c r="E72" i="1"/>
  <c r="E71" i="1"/>
  <c r="I71" i="1" s="1"/>
  <c r="G71" i="1" s="1"/>
  <c r="E70" i="1"/>
  <c r="I70" i="1" s="1"/>
  <c r="G70" i="1" s="1"/>
  <c r="E51" i="1"/>
  <c r="I51" i="1" s="1"/>
  <c r="G51" i="1" s="1"/>
  <c r="C51" i="1"/>
  <c r="I50" i="1"/>
  <c r="E50" i="1"/>
  <c r="I49" i="1"/>
  <c r="G49" i="1"/>
  <c r="E49" i="1"/>
  <c r="I48" i="1"/>
  <c r="G48" i="1"/>
  <c r="E48" i="1"/>
  <c r="E47" i="1"/>
  <c r="E46" i="1"/>
  <c r="I46" i="1" s="1"/>
  <c r="I45" i="1"/>
  <c r="G45" i="1" s="1"/>
  <c r="E45" i="1"/>
  <c r="I44" i="1"/>
  <c r="G44" i="1" s="1"/>
  <c r="E44" i="1"/>
  <c r="C39" i="1"/>
  <c r="E38" i="1"/>
  <c r="I38" i="1" s="1"/>
  <c r="E37" i="1"/>
  <c r="I37" i="1" s="1"/>
  <c r="E36" i="1"/>
  <c r="I36" i="1" s="1"/>
  <c r="I35" i="1"/>
  <c r="E35" i="1"/>
  <c r="E34" i="1"/>
  <c r="I34" i="1" s="1"/>
  <c r="E33" i="1"/>
  <c r="I33" i="1" s="1"/>
  <c r="E32" i="1"/>
  <c r="I32" i="1" s="1"/>
  <c r="G32" i="1" s="1"/>
  <c r="E31" i="1"/>
  <c r="I31" i="1" s="1"/>
  <c r="G31" i="1" s="1"/>
  <c r="E30" i="1"/>
  <c r="I30" i="1" s="1"/>
  <c r="G30" i="1" s="1"/>
  <c r="I29" i="1"/>
  <c r="G29" i="1"/>
  <c r="E29" i="1"/>
  <c r="I28" i="1"/>
  <c r="G28" i="1"/>
  <c r="E28" i="1"/>
  <c r="E27" i="1"/>
  <c r="I27" i="1" s="1"/>
  <c r="G27" i="1" s="1"/>
  <c r="E26" i="1"/>
  <c r="I26" i="1" s="1"/>
  <c r="G26" i="1" s="1"/>
  <c r="E25" i="1"/>
  <c r="I25" i="1" s="1"/>
  <c r="G25" i="1" s="1"/>
  <c r="E24" i="1"/>
  <c r="E19" i="1"/>
  <c r="C19" i="1"/>
  <c r="C52" i="1" s="1"/>
  <c r="E18" i="1"/>
  <c r="I18" i="1" s="1"/>
  <c r="G18" i="1" s="1"/>
  <c r="I17" i="1"/>
  <c r="G17" i="1"/>
  <c r="E17" i="1"/>
  <c r="I16" i="1"/>
  <c r="G16" i="1"/>
  <c r="E16" i="1"/>
  <c r="I19" i="1" l="1"/>
  <c r="G19" i="1" s="1"/>
  <c r="E39" i="1"/>
  <c r="I39" i="1" s="1"/>
  <c r="G39" i="1" s="1"/>
  <c r="E79" i="1"/>
  <c r="I79" i="1" l="1"/>
  <c r="G79" i="1" s="1"/>
  <c r="E86" i="1"/>
  <c r="E52" i="1"/>
  <c r="I52" i="1" l="1"/>
  <c r="G52" i="1" s="1"/>
  <c r="I86" i="1"/>
  <c r="G86" i="1" s="1"/>
  <c r="E95" i="1"/>
  <c r="I95" i="1" l="1"/>
  <c r="G95" i="1" s="1"/>
</calcChain>
</file>

<file path=xl/sharedStrings.xml><?xml version="1.0" encoding="utf-8"?>
<sst xmlns="http://schemas.openxmlformats.org/spreadsheetml/2006/main" count="73" uniqueCount="71">
  <si>
    <t>DIRECCIÓN DE ASISTENCIA SOCIAL Y ALIMENTACIÓN COMUNITARIA (DASAC)</t>
  </si>
  <si>
    <t>BALANCE GENERAL</t>
  </si>
  <si>
    <t>AL 31 DE ENERO 2026</t>
  </si>
  <si>
    <t>VALOR RELATIVO</t>
  </si>
  <si>
    <t>VALOR ABSOLUTO</t>
  </si>
  <si>
    <t>Activos</t>
  </si>
  <si>
    <t>ENERO 2025</t>
  </si>
  <si>
    <t>ENERO 2026</t>
  </si>
  <si>
    <t>%</t>
  </si>
  <si>
    <t>RD$</t>
  </si>
  <si>
    <t>Activos Corriente</t>
  </si>
  <si>
    <r>
      <t xml:space="preserve">Efectivo y Equivalentes de Efectivo  </t>
    </r>
    <r>
      <rPr>
        <b/>
        <sz val="11"/>
        <rFont val="Times New Roman"/>
        <family val="1"/>
      </rPr>
      <t>Nota: 1</t>
    </r>
  </si>
  <si>
    <r>
      <t xml:space="preserve">Cuentas Por Cobrar Clientes </t>
    </r>
    <r>
      <rPr>
        <b/>
        <sz val="11"/>
        <rFont val="Times New Roman"/>
        <family val="1"/>
      </rPr>
      <t>Nota: 2</t>
    </r>
  </si>
  <si>
    <r>
      <t xml:space="preserve">Existencia de Bienes de Cambio y Consumo </t>
    </r>
    <r>
      <rPr>
        <b/>
        <sz val="11"/>
        <rFont val="Times New Roman"/>
        <family val="1"/>
      </rPr>
      <t>Nota: 3</t>
    </r>
  </si>
  <si>
    <t>Total Activos Corrientes</t>
  </si>
  <si>
    <t>Activos No Corrientes     Nota:4</t>
  </si>
  <si>
    <t>Terrenos</t>
  </si>
  <si>
    <t>Edificios</t>
  </si>
  <si>
    <t>Equipos de Transporte</t>
  </si>
  <si>
    <t>Equipos de Cargas</t>
  </si>
  <si>
    <t>Equipos de Oficina</t>
  </si>
  <si>
    <t>Equipos de Cocina</t>
  </si>
  <si>
    <t>Equipos de Fotograficos</t>
  </si>
  <si>
    <t>Sotfware de Computadoras</t>
  </si>
  <si>
    <t>Despreciacion Acumulada</t>
  </si>
  <si>
    <t>Maquinarias y equipos industrial</t>
  </si>
  <si>
    <t>Instrumental médico y de laboratorio</t>
  </si>
  <si>
    <t xml:space="preserve">Equipos aeronáuticos </t>
  </si>
  <si>
    <t>Embarcaciones</t>
  </si>
  <si>
    <t>Maquinarias y equipos agropecuarios</t>
  </si>
  <si>
    <t>Antigüedades, bienes artísticos</t>
  </si>
  <si>
    <t>Total Activos No Corrientes</t>
  </si>
  <si>
    <t>Otros Activos     Nota: 5</t>
  </si>
  <si>
    <t>Construcciones en Proceso</t>
  </si>
  <si>
    <t>Seguros Para Vehiculos</t>
  </si>
  <si>
    <t>Seguro Para Edificaciones</t>
  </si>
  <si>
    <t>Seguro de Maquinarias</t>
  </si>
  <si>
    <t xml:space="preserve">Fianzas  Depositos </t>
  </si>
  <si>
    <t>Gastos Pagado por Adelantado</t>
  </si>
  <si>
    <t>Licencia de Software</t>
  </si>
  <si>
    <t xml:space="preserve">Total Otros Activos </t>
  </si>
  <si>
    <t>Total Activos</t>
  </si>
  <si>
    <t>Pasivos y Patrimonio   Nota:6</t>
  </si>
  <si>
    <t>Pasivos Corrientes</t>
  </si>
  <si>
    <t>Cuentas por Pagar Proveedores</t>
  </si>
  <si>
    <t>Otras Cuentas por Pagar Proveedores</t>
  </si>
  <si>
    <t>Cuentas por Pagar Proveedores al 15/08/2020</t>
  </si>
  <si>
    <t>Cuentas por Pagar Proveedores PSP 01/01/26</t>
  </si>
  <si>
    <t>Viaticos por Pagar</t>
  </si>
  <si>
    <t xml:space="preserve">Retenciones por pagar </t>
  </si>
  <si>
    <t>Itbis Retenio por Pagar</t>
  </si>
  <si>
    <t>Prestaciones Laborales por Pagar</t>
  </si>
  <si>
    <t>Otras Cuentas Por Pagar</t>
  </si>
  <si>
    <t>Total Pasivos Corrientes</t>
  </si>
  <si>
    <t>Pasivos No Corrientes</t>
  </si>
  <si>
    <t>Cuentas Por Pagar a Largo Plazo</t>
  </si>
  <si>
    <t>Total No Corrientes</t>
  </si>
  <si>
    <t>Total Pasivos</t>
  </si>
  <si>
    <t xml:space="preserve">Patrimonio  </t>
  </si>
  <si>
    <r>
      <t xml:space="preserve">Patrimonio Inicial </t>
    </r>
    <r>
      <rPr>
        <b/>
        <sz val="11"/>
        <rFont val="Times New Roman"/>
        <family val="1"/>
      </rPr>
      <t>Nota: 7</t>
    </r>
  </si>
  <si>
    <r>
      <t xml:space="preserve">Resultados Acumulados </t>
    </r>
    <r>
      <rPr>
        <b/>
        <sz val="11"/>
        <rFont val="Times New Roman"/>
        <family val="1"/>
      </rPr>
      <t>Nota: 7</t>
    </r>
  </si>
  <si>
    <r>
      <t xml:space="preserve">Resultado del Ejercicio </t>
    </r>
    <r>
      <rPr>
        <b/>
        <sz val="11"/>
        <rFont val="Times New Roman"/>
        <family val="1"/>
      </rPr>
      <t>Nota: 8 a 10</t>
    </r>
  </si>
  <si>
    <t>Total Patrimonio</t>
  </si>
  <si>
    <t>Total Pasivos y Patrimonio</t>
  </si>
  <si>
    <t xml:space="preserve"> </t>
  </si>
  <si>
    <t xml:space="preserve">   </t>
  </si>
  <si>
    <t>Licda. Rut Betania Lendof</t>
  </si>
  <si>
    <t>Ing.MSC. Jose M. Peguero M.</t>
  </si>
  <si>
    <t>Enc. Dpto. Contabilidad</t>
  </si>
  <si>
    <t>Director financiero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</si>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</sst>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0000000_);\(#,##0.00000000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9"/>
      <color indexed="8"/>
      <name val="Times New Roman"/>
      <family val="1"/>
    </font>
    <font>
      <sz val="8"/>
      <color indexed="8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10"/>
      <color indexed="0"/>
      <name val="Tahoma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8"/>
      <color rgb="FF333333"/>
      <name val="Times New Roman"/>
      <family val="1"/>
    </font>
    <font>
      <u/>
      <sz val="11"/>
      <color theme="10"/>
      <name val="Calibri"/>
      <family val="2"/>
      <scheme val="minor"/>
    </font>
    <font>
      <u/>
      <sz val="10"/>
      <color theme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8" fillId="0" borderId="0" applyNumberForma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9" fillId="0" borderId="0" xfId="2" applyFont="1"/>
    <xf numFmtId="0" fontId="10" fillId="0" borderId="0" xfId="3" applyFont="1" applyAlignment="1"/>
    <xf numFmtId="4" fontId="11" fillId="0" borderId="0" xfId="3" applyNumberFormat="1" applyFont="1" applyAlignment="1">
      <alignment horizontal="center" vertical="center" wrapText="1"/>
    </xf>
    <xf numFmtId="0" fontId="11" fillId="0" borderId="0" xfId="3" applyFont="1" applyAlignment="1">
      <alignment horizontal="center" vertical="center" wrapText="1"/>
    </xf>
    <xf numFmtId="0" fontId="12" fillId="0" borderId="0" xfId="2" applyFont="1"/>
    <xf numFmtId="49" fontId="12" fillId="0" borderId="0" xfId="1" applyNumberFormat="1" applyFont="1" applyAlignment="1">
      <alignment horizontal="center" vertical="center" wrapText="1"/>
    </xf>
    <xf numFmtId="4" fontId="12" fillId="0" borderId="0" xfId="1" applyNumberFormat="1" applyFont="1" applyAlignment="1">
      <alignment horizontal="center" vertical="center"/>
    </xf>
    <xf numFmtId="4" fontId="12" fillId="0" borderId="0" xfId="2" applyNumberFormat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4" fontId="9" fillId="0" borderId="0" xfId="1" applyNumberFormat="1" applyFont="1"/>
    <xf numFmtId="4" fontId="9" fillId="0" borderId="0" xfId="2" applyNumberFormat="1" applyFont="1"/>
    <xf numFmtId="0" fontId="9" fillId="0" borderId="0" xfId="2" applyFont="1" applyAlignment="1">
      <alignment horizontal="left"/>
    </xf>
    <xf numFmtId="39" fontId="9" fillId="0" borderId="0" xfId="1" applyNumberFormat="1" applyFont="1" applyFill="1" applyAlignment="1">
      <alignment horizontal="right"/>
    </xf>
    <xf numFmtId="4" fontId="9" fillId="0" borderId="0" xfId="2" applyNumberFormat="1" applyFont="1" applyAlignment="1">
      <alignment horizontal="left"/>
    </xf>
    <xf numFmtId="39" fontId="13" fillId="0" borderId="0" xfId="1" applyNumberFormat="1" applyFont="1" applyAlignment="1">
      <alignment horizontal="center" vertical="center"/>
    </xf>
    <xf numFmtId="4" fontId="9" fillId="0" borderId="0" xfId="1" applyNumberFormat="1" applyFont="1" applyFill="1" applyAlignment="1">
      <alignment horizontal="right"/>
    </xf>
    <xf numFmtId="164" fontId="9" fillId="0" borderId="0" xfId="2" applyNumberFormat="1" applyFont="1"/>
    <xf numFmtId="4" fontId="12" fillId="0" borderId="1" xfId="1" applyNumberFormat="1" applyFont="1" applyBorder="1" applyAlignment="1">
      <alignment horizontal="right"/>
    </xf>
    <xf numFmtId="4" fontId="12" fillId="0" borderId="0" xfId="2" applyNumberFormat="1" applyFont="1"/>
    <xf numFmtId="4" fontId="12" fillId="0" borderId="0" xfId="1" applyNumberFormat="1" applyFont="1" applyBorder="1" applyAlignment="1">
      <alignment horizontal="right"/>
    </xf>
    <xf numFmtId="39" fontId="9" fillId="0" borderId="0" xfId="2" applyNumberFormat="1" applyFont="1"/>
    <xf numFmtId="0" fontId="9" fillId="0" borderId="0" xfId="2" applyFont="1" applyAlignment="1">
      <alignment horizontal="left" indent="1"/>
    </xf>
    <xf numFmtId="4" fontId="9" fillId="0" borderId="0" xfId="2" applyNumberFormat="1" applyFont="1" applyAlignment="1">
      <alignment horizontal="left" indent="1"/>
    </xf>
    <xf numFmtId="4" fontId="9" fillId="0" borderId="0" xfId="1" applyNumberFormat="1" applyFont="1" applyFill="1"/>
    <xf numFmtId="39" fontId="9" fillId="0" borderId="0" xfId="1" applyNumberFormat="1" applyFont="1"/>
    <xf numFmtId="4" fontId="12" fillId="0" borderId="1" xfId="2" applyNumberFormat="1" applyFont="1" applyBorder="1"/>
    <xf numFmtId="4" fontId="12" fillId="0" borderId="0" xfId="2" applyNumberFormat="1" applyFont="1" applyBorder="1"/>
    <xf numFmtId="4" fontId="12" fillId="0" borderId="0" xfId="1" applyNumberFormat="1" applyFont="1"/>
    <xf numFmtId="4" fontId="12" fillId="0" borderId="2" xfId="1" applyNumberFormat="1" applyFont="1" applyBorder="1"/>
    <xf numFmtId="4" fontId="12" fillId="0" borderId="0" xfId="1" applyNumberFormat="1" applyFont="1" applyBorder="1"/>
    <xf numFmtId="4" fontId="14" fillId="0" borderId="0" xfId="2" applyNumberFormat="1" applyFont="1" applyAlignment="1" applyProtection="1">
      <alignment horizontal="right" vertical="top"/>
      <protection locked="0"/>
    </xf>
    <xf numFmtId="4" fontId="12" fillId="0" borderId="3" xfId="1" applyNumberFormat="1" applyFont="1" applyFill="1" applyBorder="1"/>
    <xf numFmtId="4" fontId="12" fillId="0" borderId="0" xfId="1" applyNumberFormat="1" applyFont="1" applyFill="1" applyBorder="1"/>
    <xf numFmtId="4" fontId="9" fillId="0" borderId="1" xfId="1" applyNumberFormat="1" applyFont="1" applyBorder="1"/>
    <xf numFmtId="4" fontId="9" fillId="0" borderId="0" xfId="1" applyNumberFormat="1" applyFont="1" applyBorder="1"/>
    <xf numFmtId="4" fontId="12" fillId="0" borderId="3" xfId="1" applyNumberFormat="1" applyFont="1" applyBorder="1"/>
    <xf numFmtId="39" fontId="9" fillId="0" borderId="1" xfId="1" applyNumberFormat="1" applyFont="1" applyBorder="1"/>
    <xf numFmtId="39" fontId="9" fillId="0" borderId="0" xfId="1" applyNumberFormat="1" applyFont="1" applyBorder="1"/>
    <xf numFmtId="0" fontId="15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43" fontId="0" fillId="0" borderId="0" xfId="0" applyNumberFormat="1"/>
    <xf numFmtId="0" fontId="16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9" fillId="0" borderId="0" xfId="4" applyFont="1" applyAlignment="1">
      <alignment horizontal="center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</cellXfs>
  <cellStyles count="5">
    <cellStyle name="Hipervínculo" xfId="4" builtinId="8"/>
    <cellStyle name="Millares" xfId="1" builtinId="3"/>
    <cellStyle name="Normal" xfId="0" builtinId="0"/>
    <cellStyle name="Normal 2" xfId="2"/>
    <cellStyle name="Normal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3257550</xdr:colOff>
      <xdr:row>106</xdr:row>
      <xdr:rowOff>0</xdr:rowOff>
    </xdr:from>
    <xdr:to>
      <xdr:col>1</xdr:col>
      <xdr:colOff>4038600</xdr:colOff>
      <xdr:row>107</xdr:row>
      <xdr:rowOff>190104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xmlns="" id="{F2EEAD87-CEE3-4661-A932-D74C66498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497800"/>
          <a:ext cx="0" cy="380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251011</xdr:colOff>
      <xdr:row>1</xdr:row>
      <xdr:rowOff>112059</xdr:rowOff>
    </xdr:from>
    <xdr:to>
      <xdr:col>4</xdr:col>
      <xdr:colOff>103973</xdr:colOff>
      <xdr:row>6</xdr:row>
      <xdr:rowOff>73959</xdr:rowOff>
    </xdr:to>
    <xdr:pic>
      <xdr:nvPicPr>
        <xdr:cNvPr id="3" name="Imagen 2" descr="Gobierno de la republica dominicana Logo Vector (.AI) Free Download">
          <a:extLst>
            <a:ext uri="{FF2B5EF4-FFF2-40B4-BE49-F238E27FC236}">
              <a16:creationId xmlns:a16="http://schemas.microsoft.com/office/drawing/2014/main" xmlns="" id="{430D71B6-779E-4AF5-9FAD-4FBEEEA72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7611" y="302559"/>
          <a:ext cx="1500787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IMPORTANTES\INFORMACIONES%20CONTABILIDAD\INFORMACIONES%202026\ESTADO%20%20FINANCIERO%202026\ESTADOS%20FINANCIEROS%20AL%2031%20DE%20ENE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 de comparacion "/>
      <sheetName val="Hoja3"/>
      <sheetName val="Hoja1"/>
      <sheetName val="balanza de comprobacion post ci"/>
      <sheetName val="Estado de Resultados"/>
      <sheetName val="Balance General"/>
      <sheetName val="NOTAS"/>
      <sheetName val="Hoja4"/>
      <sheetName val="ESTADO RENDIMIENTO FINANCIERO"/>
      <sheetName val="FLUJO EFECTIVO"/>
      <sheetName val="Estado de Cambios Simple"/>
    </sheetNames>
    <sheetDataSet>
      <sheetData sheetId="0">
        <row r="23">
          <cell r="K23">
            <v>102840223.19</v>
          </cell>
        </row>
        <row r="131">
          <cell r="K131">
            <v>1962083002.2099998</v>
          </cell>
        </row>
        <row r="151">
          <cell r="K151">
            <v>77625791.680000007</v>
          </cell>
        </row>
        <row r="155">
          <cell r="F155">
            <v>0</v>
          </cell>
        </row>
        <row r="156">
          <cell r="F156">
            <v>20163600</v>
          </cell>
        </row>
        <row r="157">
          <cell r="F157">
            <v>363695192.12</v>
          </cell>
        </row>
        <row r="158">
          <cell r="F158">
            <v>79881547.840000004</v>
          </cell>
        </row>
        <row r="159">
          <cell r="F159">
            <v>30090536.940000001</v>
          </cell>
        </row>
        <row r="160">
          <cell r="F160">
            <v>2478900.7799999998</v>
          </cell>
        </row>
        <row r="161">
          <cell r="F161">
            <v>7573502.0099999998</v>
          </cell>
        </row>
        <row r="162">
          <cell r="F162">
            <v>1709277.49</v>
          </cell>
        </row>
        <row r="163">
          <cell r="F163">
            <v>11233166.560000001</v>
          </cell>
        </row>
        <row r="164">
          <cell r="F164">
            <v>2418360.89</v>
          </cell>
        </row>
        <row r="165">
          <cell r="F165">
            <v>16446000.27</v>
          </cell>
        </row>
        <row r="166">
          <cell r="F166">
            <v>194297090.05000001</v>
          </cell>
        </row>
        <row r="167">
          <cell r="F167">
            <v>569282.9</v>
          </cell>
        </row>
        <row r="168">
          <cell r="F168">
            <v>56943250.920000002</v>
          </cell>
        </row>
        <row r="169">
          <cell r="F169">
            <v>472245009.70999998</v>
          </cell>
        </row>
        <row r="170">
          <cell r="F170">
            <v>351405.86</v>
          </cell>
        </row>
        <row r="171">
          <cell r="F171">
            <v>162376.43</v>
          </cell>
        </row>
        <row r="172">
          <cell r="F172">
            <v>1196402.26</v>
          </cell>
        </row>
        <row r="173">
          <cell r="F173">
            <v>3832175.55</v>
          </cell>
        </row>
        <row r="174">
          <cell r="F174">
            <v>233254.2</v>
          </cell>
        </row>
        <row r="175">
          <cell r="F175">
            <v>4968000.26</v>
          </cell>
        </row>
        <row r="176">
          <cell r="F176">
            <v>2014899.76</v>
          </cell>
        </row>
        <row r="177">
          <cell r="F177">
            <v>5119925.2699999996</v>
          </cell>
        </row>
        <row r="178">
          <cell r="F178">
            <v>5547039.4299999997</v>
          </cell>
        </row>
        <row r="179">
          <cell r="F179">
            <v>42504771.740000002</v>
          </cell>
        </row>
        <row r="180">
          <cell r="F180">
            <v>25366442.140000001</v>
          </cell>
        </row>
        <row r="181">
          <cell r="F181">
            <v>4859190</v>
          </cell>
        </row>
        <row r="182">
          <cell r="F182">
            <v>26414267.469999999</v>
          </cell>
        </row>
        <row r="183">
          <cell r="F183">
            <v>902700</v>
          </cell>
        </row>
        <row r="184">
          <cell r="F184">
            <v>3598179.4</v>
          </cell>
        </row>
        <row r="185">
          <cell r="G185">
            <v>851283927.71000004</v>
          </cell>
        </row>
        <row r="186">
          <cell r="F186">
            <v>3250891.75</v>
          </cell>
        </row>
        <row r="187">
          <cell r="F187">
            <v>288196.24</v>
          </cell>
        </row>
        <row r="188">
          <cell r="F188">
            <v>304749.88</v>
          </cell>
        </row>
        <row r="189">
          <cell r="F189">
            <v>2810374.62</v>
          </cell>
        </row>
        <row r="190">
          <cell r="F190">
            <v>847301.33</v>
          </cell>
        </row>
        <row r="191">
          <cell r="F191">
            <v>11709759.119999999</v>
          </cell>
        </row>
        <row r="192">
          <cell r="F192">
            <v>201350.43</v>
          </cell>
        </row>
        <row r="193">
          <cell r="F193">
            <v>775000</v>
          </cell>
        </row>
        <row r="194">
          <cell r="F194">
            <v>8560040.5</v>
          </cell>
        </row>
        <row r="195">
          <cell r="F195">
            <v>21455609.050000001</v>
          </cell>
        </row>
        <row r="196">
          <cell r="F196">
            <v>293942.15000000002</v>
          </cell>
        </row>
        <row r="197">
          <cell r="F197">
            <v>461150</v>
          </cell>
        </row>
        <row r="198">
          <cell r="F198">
            <v>30917311.98</v>
          </cell>
        </row>
        <row r="199">
          <cell r="F199">
            <v>234500</v>
          </cell>
        </row>
        <row r="200">
          <cell r="F200">
            <v>22929.08</v>
          </cell>
        </row>
        <row r="201">
          <cell r="F201">
            <v>837700</v>
          </cell>
        </row>
        <row r="202">
          <cell r="F202">
            <v>4928161.92</v>
          </cell>
        </row>
        <row r="203">
          <cell r="F203">
            <v>20658244.890000001</v>
          </cell>
        </row>
        <row r="204">
          <cell r="F204">
            <v>3528778.63</v>
          </cell>
        </row>
        <row r="205">
          <cell r="F205">
            <v>9491922.9100000001</v>
          </cell>
        </row>
        <row r="206">
          <cell r="F206">
            <v>16013.8</v>
          </cell>
        </row>
        <row r="207">
          <cell r="F207">
            <v>2872320</v>
          </cell>
        </row>
        <row r="208">
          <cell r="F208">
            <v>14906665.08</v>
          </cell>
        </row>
        <row r="209">
          <cell r="F209">
            <v>60059.35</v>
          </cell>
        </row>
        <row r="210">
          <cell r="F210">
            <v>0</v>
          </cell>
        </row>
        <row r="211">
          <cell r="G211">
            <v>231872560.13</v>
          </cell>
        </row>
        <row r="212">
          <cell r="G212">
            <v>327077.07</v>
          </cell>
        </row>
        <row r="218">
          <cell r="G218">
            <v>0</v>
          </cell>
        </row>
        <row r="222">
          <cell r="G222">
            <v>1646278.63</v>
          </cell>
        </row>
        <row r="223">
          <cell r="G223">
            <v>1194805.27</v>
          </cell>
        </row>
        <row r="226">
          <cell r="G226">
            <v>0</v>
          </cell>
        </row>
        <row r="228">
          <cell r="G228">
            <v>1362843.58</v>
          </cell>
        </row>
        <row r="229">
          <cell r="G229">
            <v>26706.19</v>
          </cell>
        </row>
        <row r="230">
          <cell r="G230">
            <v>0</v>
          </cell>
        </row>
        <row r="231">
          <cell r="G231">
            <v>306600589.83999997</v>
          </cell>
        </row>
        <row r="232">
          <cell r="G232">
            <v>11118766.74</v>
          </cell>
        </row>
        <row r="234">
          <cell r="G234">
            <v>2250194894.5100002</v>
          </cell>
        </row>
        <row r="236">
          <cell r="G236">
            <v>0</v>
          </cell>
        </row>
      </sheetData>
      <sheetData sheetId="1"/>
      <sheetData sheetId="2"/>
      <sheetData sheetId="3">
        <row r="188">
          <cell r="G188">
            <v>294780561.81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</sheetData>
      <sheetData sheetId="4">
        <row r="244">
          <cell r="F244">
            <v>-281611273.43999994</v>
          </cell>
        </row>
      </sheetData>
      <sheetData sheetId="5">
        <row r="93">
          <cell r="E93">
            <v>-281611273.43999994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20"/>
  <sheetViews>
    <sheetView tabSelected="1" workbookViewId="0">
      <selection activeCell="B24" sqref="B24"/>
    </sheetView>
  </sheetViews>
  <sheetFormatPr baseColWidth="10" defaultColWidth="9" defaultRowHeight="15" x14ac:dyDescent="0.25"/>
  <cols>
    <col min="1" max="1" width="2.85546875" style="8" customWidth="1"/>
    <col min="2" max="2" width="46.28515625" style="8" bestFit="1" customWidth="1"/>
    <col min="3" max="3" width="17.140625" style="8" bestFit="1" customWidth="1"/>
    <col min="4" max="4" width="2.7109375" style="8" bestFit="1" customWidth="1"/>
    <col min="5" max="5" width="17.140625" style="17" bestFit="1" customWidth="1"/>
    <col min="6" max="6" width="3" style="17" customWidth="1"/>
    <col min="7" max="7" width="13" style="18" bestFit="1" customWidth="1"/>
    <col min="8" max="8" width="1.5703125" style="8" bestFit="1" customWidth="1"/>
    <col min="9" max="9" width="14.140625" style="8" bestFit="1" customWidth="1"/>
    <col min="10" max="10" width="2.140625" style="8" bestFit="1" customWidth="1"/>
    <col min="11" max="11" width="17.140625" style="8" bestFit="1" customWidth="1"/>
    <col min="12" max="12" width="11.42578125" style="8" bestFit="1" customWidth="1"/>
    <col min="13" max="13" width="10.42578125" style="8" bestFit="1" customWidth="1"/>
    <col min="14" max="16384" width="9" style="8"/>
  </cols>
  <sheetData>
    <row r="3" spans="1:14" customFormat="1" x14ac:dyDescent="0.25">
      <c r="E3" s="1"/>
      <c r="F3" s="1"/>
      <c r="G3" s="2"/>
      <c r="H3" s="1"/>
      <c r="I3" s="1"/>
      <c r="J3" s="1"/>
      <c r="K3" s="1"/>
    </row>
    <row r="4" spans="1:14" customFormat="1" x14ac:dyDescent="0.25">
      <c r="E4" s="1"/>
      <c r="F4" s="1"/>
      <c r="G4" s="2"/>
      <c r="H4" s="1"/>
      <c r="I4" s="1"/>
      <c r="J4" s="1"/>
      <c r="K4" s="1"/>
    </row>
    <row r="5" spans="1:14" customFormat="1" x14ac:dyDescent="0.25">
      <c r="E5" s="1"/>
      <c r="F5" s="1"/>
      <c r="G5" s="2"/>
      <c r="H5" s="1"/>
      <c r="I5" s="1"/>
      <c r="J5" s="1"/>
      <c r="K5" s="1"/>
    </row>
    <row r="6" spans="1:14" customFormat="1" x14ac:dyDescent="0.25">
      <c r="E6" s="1"/>
      <c r="F6" s="1"/>
      <c r="G6" s="2"/>
      <c r="H6" s="1"/>
      <c r="I6" s="1"/>
      <c r="J6" s="1"/>
      <c r="K6" s="1"/>
    </row>
    <row r="7" spans="1:14" customFormat="1" ht="15.75" customHeight="1" x14ac:dyDescent="0.25">
      <c r="A7" s="55"/>
      <c r="B7" s="55"/>
      <c r="C7" s="55"/>
      <c r="D7" s="55"/>
      <c r="E7" s="55"/>
      <c r="F7" s="55"/>
      <c r="G7" s="55"/>
      <c r="H7" s="55"/>
      <c r="I7" s="55"/>
      <c r="J7" s="55"/>
      <c r="K7" s="1"/>
    </row>
    <row r="8" spans="1:14" customFormat="1" ht="18.75" x14ac:dyDescent="0.3">
      <c r="A8" s="56" t="s">
        <v>0</v>
      </c>
      <c r="B8" s="56"/>
      <c r="C8" s="56"/>
      <c r="D8" s="56"/>
      <c r="E8" s="56"/>
      <c r="F8" s="56"/>
      <c r="G8" s="56"/>
      <c r="H8" s="56"/>
      <c r="I8" s="56"/>
      <c r="J8" s="56"/>
      <c r="K8" s="3"/>
    </row>
    <row r="9" spans="1:14" customFormat="1" ht="15.75" x14ac:dyDescent="0.25">
      <c r="A9" s="57" t="s">
        <v>1</v>
      </c>
      <c r="B9" s="57"/>
      <c r="C9" s="57"/>
      <c r="D9" s="57"/>
      <c r="E9" s="57"/>
      <c r="F9" s="57"/>
      <c r="G9" s="57"/>
      <c r="H9" s="57"/>
      <c r="I9" s="57"/>
      <c r="J9" s="57"/>
      <c r="K9" s="4"/>
    </row>
    <row r="10" spans="1:14" customFormat="1" x14ac:dyDescent="0.25">
      <c r="A10" s="58" t="s">
        <v>2</v>
      </c>
      <c r="B10" s="58"/>
      <c r="C10" s="58"/>
      <c r="D10" s="58"/>
      <c r="E10" s="58"/>
      <c r="F10" s="58"/>
      <c r="G10" s="58"/>
      <c r="H10" s="58"/>
      <c r="I10" s="58"/>
      <c r="J10" s="58"/>
      <c r="K10" s="5"/>
    </row>
    <row r="11" spans="1:14" customForma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5"/>
    </row>
    <row r="12" spans="1:14" customFormat="1" x14ac:dyDescent="0.25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7"/>
    </row>
    <row r="13" spans="1:14" ht="31.5" x14ac:dyDescent="0.25">
      <c r="B13" s="9"/>
      <c r="C13" s="9"/>
      <c r="D13" s="9"/>
      <c r="E13" s="9"/>
      <c r="F13" s="9"/>
      <c r="G13" s="10" t="s">
        <v>3</v>
      </c>
      <c r="H13" s="11"/>
      <c r="I13" s="11" t="s">
        <v>4</v>
      </c>
      <c r="J13" s="11"/>
      <c r="K13" s="9"/>
      <c r="L13" s="9"/>
      <c r="M13" s="9"/>
      <c r="N13" s="9"/>
    </row>
    <row r="14" spans="1:14" s="12" customFormat="1" ht="14.25" x14ac:dyDescent="0.2">
      <c r="B14" s="12" t="s">
        <v>5</v>
      </c>
      <c r="C14" s="13" t="s">
        <v>6</v>
      </c>
      <c r="D14" s="14"/>
      <c r="E14" s="13" t="s">
        <v>7</v>
      </c>
      <c r="F14" s="14"/>
      <c r="G14" s="15" t="s">
        <v>8</v>
      </c>
      <c r="H14" s="16"/>
      <c r="I14" s="16" t="s">
        <v>9</v>
      </c>
      <c r="J14" s="16"/>
    </row>
    <row r="15" spans="1:14" x14ac:dyDescent="0.25">
      <c r="B15" s="12" t="s">
        <v>10</v>
      </c>
      <c r="C15" s="17"/>
      <c r="D15" s="12"/>
    </row>
    <row r="16" spans="1:14" x14ac:dyDescent="0.25">
      <c r="B16" s="19" t="s">
        <v>11</v>
      </c>
      <c r="C16" s="20">
        <v>590521739.61000001</v>
      </c>
      <c r="D16" s="21"/>
      <c r="E16" s="20">
        <f>+'[1]balanza de comparacion '!K23</f>
        <v>102840223.19</v>
      </c>
      <c r="F16" s="22"/>
      <c r="G16" s="18">
        <f>+I16/C16</f>
        <v>-0.82584853987269113</v>
      </c>
      <c r="I16" s="18">
        <f>+E16-C16</f>
        <v>-487681516.42000002</v>
      </c>
      <c r="J16" s="18"/>
      <c r="K16" s="18"/>
    </row>
    <row r="17" spans="2:13" x14ac:dyDescent="0.25">
      <c r="B17" s="19" t="s">
        <v>12</v>
      </c>
      <c r="C17" s="23">
        <v>1888525934.0099998</v>
      </c>
      <c r="D17" s="21"/>
      <c r="E17" s="23">
        <f>+'[1]balanza de comparacion '!K131</f>
        <v>1962083002.2099998</v>
      </c>
      <c r="F17" s="22"/>
      <c r="G17" s="18">
        <f>+I17/C17</f>
        <v>3.8949461521988589E-2</v>
      </c>
      <c r="I17" s="18">
        <f>+E17-C17</f>
        <v>73557068.200000048</v>
      </c>
      <c r="J17" s="18"/>
      <c r="K17" s="18"/>
    </row>
    <row r="18" spans="2:13" x14ac:dyDescent="0.25">
      <c r="B18" s="19" t="s">
        <v>13</v>
      </c>
      <c r="C18" s="20">
        <v>62698966.969999999</v>
      </c>
      <c r="D18" s="21"/>
      <c r="E18" s="20">
        <f>+'[1]balanza de comparacion '!K151+'[1]balanza de comparacion '!F155</f>
        <v>77625791.680000007</v>
      </c>
      <c r="F18" s="22"/>
      <c r="G18" s="18">
        <f>+I18/C18</f>
        <v>0.23807130214987668</v>
      </c>
      <c r="I18" s="18">
        <f>+E18-C18</f>
        <v>14926824.710000008</v>
      </c>
      <c r="J18" s="18"/>
      <c r="K18" s="18"/>
      <c r="L18" s="24"/>
    </row>
    <row r="19" spans="2:13" x14ac:dyDescent="0.25">
      <c r="B19" s="12" t="s">
        <v>14</v>
      </c>
      <c r="C19" s="25">
        <f>SUM(C16:C18)</f>
        <v>2541746640.5899997</v>
      </c>
      <c r="D19" s="26"/>
      <c r="E19" s="25">
        <f>SUM(E16:E18)</f>
        <v>2142549017.0799999</v>
      </c>
      <c r="F19" s="27"/>
      <c r="G19" s="18">
        <f>+I19/C19</f>
        <v>-0.15705641826572317</v>
      </c>
      <c r="I19" s="18">
        <f>+E19-C19</f>
        <v>-399197623.50999975</v>
      </c>
      <c r="J19" s="18"/>
      <c r="K19" s="18"/>
      <c r="M19" s="28"/>
    </row>
    <row r="20" spans="2:13" x14ac:dyDescent="0.25">
      <c r="B20" s="12"/>
      <c r="C20" s="27"/>
      <c r="D20" s="26"/>
      <c r="E20" s="27"/>
      <c r="F20" s="27"/>
      <c r="I20" s="18"/>
      <c r="J20" s="18"/>
      <c r="K20" s="18"/>
      <c r="M20" s="28"/>
    </row>
    <row r="21" spans="2:13" x14ac:dyDescent="0.25">
      <c r="B21" s="12"/>
      <c r="C21" s="27"/>
      <c r="D21" s="26"/>
      <c r="E21" s="27"/>
      <c r="F21" s="27"/>
      <c r="I21" s="18"/>
      <c r="J21" s="18"/>
      <c r="K21" s="18"/>
      <c r="M21" s="28"/>
    </row>
    <row r="22" spans="2:13" x14ac:dyDescent="0.25">
      <c r="B22" s="29"/>
      <c r="C22" s="17"/>
      <c r="D22" s="30"/>
      <c r="H22" s="18"/>
      <c r="K22" s="18"/>
    </row>
    <row r="23" spans="2:13" x14ac:dyDescent="0.25">
      <c r="B23" s="12" t="s">
        <v>15</v>
      </c>
      <c r="C23" s="17"/>
      <c r="D23" s="26"/>
      <c r="K23" s="18"/>
    </row>
    <row r="24" spans="2:13" x14ac:dyDescent="0.25">
      <c r="B24" s="19" t="s">
        <v>16</v>
      </c>
      <c r="C24" s="17"/>
      <c r="D24" s="26"/>
      <c r="E24" s="17">
        <f>+'[1]balanza de comparacion '!F156</f>
        <v>20163600</v>
      </c>
      <c r="K24" s="18"/>
    </row>
    <row r="25" spans="2:13" x14ac:dyDescent="0.25">
      <c r="B25" s="19" t="s">
        <v>17</v>
      </c>
      <c r="C25" s="31">
        <v>174289942.94</v>
      </c>
      <c r="D25" s="21"/>
      <c r="E25" s="31">
        <f>+'[1]balanza de comparacion '!F157</f>
        <v>363695192.12</v>
      </c>
      <c r="G25" s="18">
        <f t="shared" ref="G25:G32" si="0">+I25/C25</f>
        <v>1.0867250627605261</v>
      </c>
      <c r="I25" s="18">
        <f t="shared" ref="I25:I38" si="1">+E25-C25</f>
        <v>189405249.18000001</v>
      </c>
      <c r="J25" s="18"/>
      <c r="K25" s="18"/>
    </row>
    <row r="26" spans="2:13" x14ac:dyDescent="0.25">
      <c r="B26" s="19" t="s">
        <v>18</v>
      </c>
      <c r="C26" s="31">
        <v>441309326.76999998</v>
      </c>
      <c r="D26" s="21"/>
      <c r="E26" s="31">
        <f>+'[1]balanza de comparacion '!F166+'[1]balanza de comparacion '!F169+'[1]balanza de comparacion '!F174+'[1]balanza de comparacion '!F180+'[1]balanza de comparacion '!F171+'[1]balanza de comparacion '!F183+ '[1]balanza de comparacion '!F194+'[1]balanza de comparacion '!F196+'[1]balanza de comparacion '!F191</f>
        <v>713770614.29999995</v>
      </c>
      <c r="G26" s="18">
        <f t="shared" si="0"/>
        <v>0.61739299625543687</v>
      </c>
      <c r="I26" s="18">
        <f t="shared" si="1"/>
        <v>272461287.52999997</v>
      </c>
      <c r="J26" s="18"/>
      <c r="K26" s="31"/>
    </row>
    <row r="27" spans="2:13" x14ac:dyDescent="0.25">
      <c r="B27" s="19" t="s">
        <v>19</v>
      </c>
      <c r="C27" s="31">
        <v>4859190</v>
      </c>
      <c r="D27" s="21"/>
      <c r="E27" s="31">
        <f>+'[1]balanza de comparacion '!F181+'[1]balanza de comparacion '!F195+'[1]balanza de comparacion '!F200+'[1]balanza de comparacion '!F199</f>
        <v>26572228.129999999</v>
      </c>
      <c r="G27" s="18">
        <f t="shared" si="0"/>
        <v>4.4684480602734196</v>
      </c>
      <c r="I27" s="18">
        <f>+E27-C27</f>
        <v>21713038.129999999</v>
      </c>
      <c r="J27" s="18"/>
      <c r="K27" s="18"/>
    </row>
    <row r="28" spans="2:13" x14ac:dyDescent="0.25">
      <c r="B28" s="19" t="s">
        <v>20</v>
      </c>
      <c r="C28" s="31">
        <v>85600670.549999997</v>
      </c>
      <c r="D28" s="21"/>
      <c r="E28" s="31">
        <f>+'[1]balanza de comparacion '!F161+'[1]balanza de comparacion '!F164+'[1]balanza de comparacion '!F168+'[1]balanza de comparacion '!F173+'[1]balanza de comparacion '!F175+'[1]balanza de comparacion '!F179+'[1]balanza de comparacion '!F182+'[1]balanza de comparacion '!F165+'[1]balanza de comparacion '!F184+'[1]balanza de comparacion '!F187</f>
        <v>164986704.75000003</v>
      </c>
      <c r="G28" s="18">
        <f t="shared" si="0"/>
        <v>0.92739967677741553</v>
      </c>
      <c r="I28" s="18">
        <f t="shared" si="1"/>
        <v>79386034.200000033</v>
      </c>
      <c r="J28" s="18"/>
      <c r="K28" s="18"/>
    </row>
    <row r="29" spans="2:13" x14ac:dyDescent="0.25">
      <c r="B29" s="19" t="s">
        <v>21</v>
      </c>
      <c r="C29" s="31">
        <v>119317126.22000001</v>
      </c>
      <c r="D29" s="21"/>
      <c r="E29" s="31">
        <f>+'[1]balanza de comparacion '!F158+'[1]balanza de comparacion '!F159+'[1]balanza de comparacion '!F160+'[1]balanza de comparacion '!F162+'[1]balanza de comparacion '!F163+'[1]balanza de comparacion '!F167+'[1]balanza de comparacion '!F170+'[1]balanza de comparacion '!F172+'[1]balanza de comparacion '!F176+'[1]balanza de comparacion '!F177+'[1]balanza de comparacion '!F202</f>
        <v>139573507.58000001</v>
      </c>
      <c r="G29" s="18">
        <f t="shared" si="0"/>
        <v>0.16976926952339397</v>
      </c>
      <c r="I29" s="18">
        <f t="shared" si="1"/>
        <v>20256381.359999999</v>
      </c>
      <c r="J29" s="18"/>
      <c r="K29" s="18"/>
    </row>
    <row r="30" spans="2:13" x14ac:dyDescent="0.25">
      <c r="B30" s="19" t="s">
        <v>22</v>
      </c>
      <c r="C30" s="31">
        <v>3250891.75</v>
      </c>
      <c r="D30" s="21"/>
      <c r="E30" s="31">
        <f>+'[1]balanza de comparacion '!F186+'[1]balanza de comparacion '!F188+'[1]balanza de comparacion '!F189</f>
        <v>6366016.25</v>
      </c>
      <c r="G30" s="18">
        <f t="shared" si="0"/>
        <v>0.95823692068491673</v>
      </c>
      <c r="I30" s="18">
        <f t="shared" si="1"/>
        <v>3115124.5</v>
      </c>
      <c r="J30" s="18"/>
      <c r="K30" s="18"/>
    </row>
    <row r="31" spans="2:13" x14ac:dyDescent="0.25">
      <c r="B31" s="19" t="s">
        <v>23</v>
      </c>
      <c r="C31" s="31">
        <v>1076716.6000000001</v>
      </c>
      <c r="D31" s="21"/>
      <c r="E31" s="31">
        <f>+'[1]balanza de comparacion '!F178</f>
        <v>5547039.4299999997</v>
      </c>
      <c r="G31" s="18">
        <f t="shared" si="0"/>
        <v>4.1518100770434856</v>
      </c>
      <c r="I31" s="18">
        <f t="shared" si="1"/>
        <v>4470322.83</v>
      </c>
      <c r="J31" s="18"/>
      <c r="K31" s="18"/>
    </row>
    <row r="32" spans="2:13" x14ac:dyDescent="0.25">
      <c r="B32" s="19" t="s">
        <v>24</v>
      </c>
      <c r="C32" s="31">
        <v>-476506869.16000003</v>
      </c>
      <c r="D32" s="21"/>
      <c r="E32" s="31">
        <f>+-'[1]balanza de comparacion '!G185</f>
        <v>-851283927.71000004</v>
      </c>
      <c r="F32" s="32"/>
      <c r="G32" s="18">
        <f t="shared" si="0"/>
        <v>0.78650924636336883</v>
      </c>
      <c r="I32" s="18">
        <f t="shared" si="1"/>
        <v>-374777058.55000001</v>
      </c>
      <c r="J32" s="18"/>
      <c r="K32" s="18"/>
    </row>
    <row r="33" spans="2:11" x14ac:dyDescent="0.25">
      <c r="B33" s="19" t="s">
        <v>25</v>
      </c>
      <c r="C33" s="31"/>
      <c r="D33" s="21"/>
      <c r="E33" s="31">
        <f>+'[1]balanza de comparacion '!F198</f>
        <v>30917311.98</v>
      </c>
      <c r="F33" s="32"/>
      <c r="I33" s="18">
        <f t="shared" si="1"/>
        <v>30917311.98</v>
      </c>
      <c r="J33" s="18"/>
      <c r="K33" s="18"/>
    </row>
    <row r="34" spans="2:11" x14ac:dyDescent="0.25">
      <c r="B34" s="19" t="s">
        <v>26</v>
      </c>
      <c r="C34" s="31"/>
      <c r="D34" s="21"/>
      <c r="E34" s="31">
        <f>+'[1]balanza de comparacion '!F190</f>
        <v>847301.33</v>
      </c>
      <c r="F34" s="32"/>
      <c r="I34" s="18">
        <f t="shared" si="1"/>
        <v>847301.33</v>
      </c>
      <c r="J34" s="18"/>
      <c r="K34" s="18"/>
    </row>
    <row r="35" spans="2:11" x14ac:dyDescent="0.25">
      <c r="B35" s="19" t="s">
        <v>27</v>
      </c>
      <c r="C35" s="31"/>
      <c r="D35" s="21"/>
      <c r="E35" s="31">
        <f>+'[1]balanza de comparacion '!F192</f>
        <v>201350.43</v>
      </c>
      <c r="F35" s="32"/>
      <c r="I35" s="18">
        <f t="shared" si="1"/>
        <v>201350.43</v>
      </c>
      <c r="J35" s="18"/>
      <c r="K35" s="18"/>
    </row>
    <row r="36" spans="2:11" x14ac:dyDescent="0.25">
      <c r="B36" s="19" t="s">
        <v>28</v>
      </c>
      <c r="C36" s="31"/>
      <c r="D36" s="21"/>
      <c r="E36" s="31">
        <f>+'[1]balanza de comparacion '!F193</f>
        <v>775000</v>
      </c>
      <c r="F36" s="32"/>
      <c r="I36" s="18">
        <f t="shared" si="1"/>
        <v>775000</v>
      </c>
      <c r="J36" s="18"/>
      <c r="K36" s="18"/>
    </row>
    <row r="37" spans="2:11" x14ac:dyDescent="0.25">
      <c r="B37" s="19" t="s">
        <v>29</v>
      </c>
      <c r="C37" s="31"/>
      <c r="D37" s="21"/>
      <c r="E37" s="31">
        <f>+'[1]balanza de comparacion '!F197</f>
        <v>461150</v>
      </c>
      <c r="F37" s="32"/>
      <c r="I37" s="18">
        <f t="shared" si="1"/>
        <v>461150</v>
      </c>
      <c r="J37" s="18"/>
      <c r="K37" s="18"/>
    </row>
    <row r="38" spans="2:11" x14ac:dyDescent="0.25">
      <c r="B38" s="19" t="s">
        <v>30</v>
      </c>
      <c r="C38" s="31"/>
      <c r="D38" s="21"/>
      <c r="E38" s="31">
        <f>+'[1]balanza de comparacion '!F201</f>
        <v>837700</v>
      </c>
      <c r="F38" s="32"/>
      <c r="I38" s="18">
        <f t="shared" si="1"/>
        <v>837700</v>
      </c>
      <c r="J38" s="18"/>
      <c r="K38" s="18"/>
    </row>
    <row r="39" spans="2:11" x14ac:dyDescent="0.25">
      <c r="B39" s="19" t="s">
        <v>31</v>
      </c>
      <c r="C39" s="33">
        <f>SUM(C25:C33)</f>
        <v>353196995.67000002</v>
      </c>
      <c r="D39" s="26"/>
      <c r="E39" s="33">
        <f>SUM(E24:E38)</f>
        <v>623430788.59000015</v>
      </c>
      <c r="F39" s="34"/>
      <c r="G39" s="18">
        <f>+I39/C39</f>
        <v>0.76510784698883938</v>
      </c>
      <c r="I39" s="18">
        <f>+E39-C39</f>
        <v>270233792.92000014</v>
      </c>
      <c r="J39" s="18"/>
      <c r="K39" s="18"/>
    </row>
    <row r="40" spans="2:11" x14ac:dyDescent="0.25">
      <c r="B40" s="19"/>
      <c r="C40" s="34"/>
      <c r="D40" s="26"/>
      <c r="E40" s="34"/>
      <c r="F40" s="34"/>
      <c r="I40" s="18"/>
      <c r="J40" s="18"/>
      <c r="K40" s="18"/>
    </row>
    <row r="41" spans="2:11" x14ac:dyDescent="0.25">
      <c r="B41" s="19"/>
      <c r="C41" s="34"/>
      <c r="D41" s="26"/>
      <c r="E41" s="34"/>
      <c r="F41" s="34"/>
      <c r="I41" s="18"/>
      <c r="J41" s="18"/>
      <c r="K41" s="18"/>
    </row>
    <row r="42" spans="2:11" x14ac:dyDescent="0.25">
      <c r="B42" s="12"/>
      <c r="C42" s="17"/>
      <c r="D42" s="26"/>
      <c r="H42" s="18"/>
      <c r="K42" s="18"/>
    </row>
    <row r="43" spans="2:11" x14ac:dyDescent="0.25">
      <c r="B43" s="12" t="s">
        <v>32</v>
      </c>
      <c r="C43" s="17"/>
      <c r="D43" s="26"/>
      <c r="E43" s="8"/>
      <c r="J43" s="17"/>
      <c r="K43" s="18"/>
    </row>
    <row r="44" spans="2:11" x14ac:dyDescent="0.25">
      <c r="B44" s="19" t="s">
        <v>33</v>
      </c>
      <c r="C44" s="31">
        <v>53991723.119999997</v>
      </c>
      <c r="D44" s="21"/>
      <c r="E44" s="31">
        <f>+'[1]balanza de comparacion '!F203</f>
        <v>20658244.890000001</v>
      </c>
      <c r="G44" s="18">
        <f t="shared" ref="G44:G52" si="2">+I44/C44</f>
        <v>-0.61738126334501764</v>
      </c>
      <c r="I44" s="18">
        <f t="shared" ref="I44:I51" si="3">+E44-C44</f>
        <v>-33333478.229999997</v>
      </c>
      <c r="J44" s="18"/>
      <c r="K44" s="18"/>
    </row>
    <row r="45" spans="2:11" x14ac:dyDescent="0.25">
      <c r="B45" s="19" t="s">
        <v>34</v>
      </c>
      <c r="C45" s="31">
        <v>3358103.7</v>
      </c>
      <c r="D45" s="21"/>
      <c r="E45" s="31">
        <f>+'[1]balanza de comparacion '!F204</f>
        <v>3528778.63</v>
      </c>
      <c r="G45" s="18">
        <f t="shared" si="2"/>
        <v>5.082479436236579E-2</v>
      </c>
      <c r="I45" s="18">
        <f t="shared" si="3"/>
        <v>170674.9299999997</v>
      </c>
      <c r="J45" s="18"/>
      <c r="K45" s="18"/>
    </row>
    <row r="46" spans="2:11" x14ac:dyDescent="0.25">
      <c r="B46" s="19" t="s">
        <v>35</v>
      </c>
      <c r="C46" s="31">
        <v>0</v>
      </c>
      <c r="D46" s="21"/>
      <c r="E46" s="31">
        <f>+'[1]balanza de comparacion '!F205</f>
        <v>9491922.9100000001</v>
      </c>
      <c r="G46" s="18">
        <v>0</v>
      </c>
      <c r="I46" s="18">
        <f t="shared" si="3"/>
        <v>9491922.9100000001</v>
      </c>
      <c r="J46" s="18"/>
      <c r="K46" s="18"/>
    </row>
    <row r="47" spans="2:11" x14ac:dyDescent="0.25">
      <c r="B47" s="19" t="s">
        <v>36</v>
      </c>
      <c r="C47" s="31"/>
      <c r="D47" s="21"/>
      <c r="E47" s="31">
        <f>+'[1]balanza de comparacion '!F206</f>
        <v>16013.8</v>
      </c>
      <c r="I47" s="18"/>
      <c r="J47" s="18"/>
      <c r="K47" s="18"/>
    </row>
    <row r="48" spans="2:11" x14ac:dyDescent="0.25">
      <c r="B48" s="19" t="s">
        <v>37</v>
      </c>
      <c r="C48" s="31">
        <v>2778320</v>
      </c>
      <c r="D48" s="21"/>
      <c r="E48" s="31">
        <f>+'[1]balanza de comparacion '!F207</f>
        <v>2872320</v>
      </c>
      <c r="G48" s="18">
        <f t="shared" si="2"/>
        <v>3.3833395721155228E-2</v>
      </c>
      <c r="I48" s="18">
        <f t="shared" si="3"/>
        <v>94000</v>
      </c>
      <c r="J48" s="18"/>
      <c r="K48" s="18"/>
    </row>
    <row r="49" spans="2:12" x14ac:dyDescent="0.25">
      <c r="B49" s="19" t="s">
        <v>38</v>
      </c>
      <c r="C49" s="17">
        <v>17718339.879999999</v>
      </c>
      <c r="D49" s="21"/>
      <c r="E49" s="31">
        <f>+'[1]balanza de comparacion '!F208+'[1]balanza de comparacion '!F210</f>
        <v>14906665.08</v>
      </c>
      <c r="G49" s="18">
        <f t="shared" si="2"/>
        <v>-0.15868725958766286</v>
      </c>
      <c r="I49" s="18">
        <f t="shared" si="3"/>
        <v>-2811674.7999999989</v>
      </c>
      <c r="J49" s="18"/>
      <c r="K49" s="18"/>
    </row>
    <row r="50" spans="2:12" x14ac:dyDescent="0.25">
      <c r="B50" s="19" t="s">
        <v>39</v>
      </c>
      <c r="C50" s="17">
        <v>0</v>
      </c>
      <c r="D50" s="21"/>
      <c r="E50" s="17">
        <f>+'[1]balanza de comparacion '!F209</f>
        <v>60059.35</v>
      </c>
      <c r="G50" s="18">
        <v>0</v>
      </c>
      <c r="I50" s="18">
        <f t="shared" si="3"/>
        <v>60059.35</v>
      </c>
      <c r="J50" s="18"/>
      <c r="K50" s="18"/>
    </row>
    <row r="51" spans="2:12" x14ac:dyDescent="0.25">
      <c r="B51" s="12" t="s">
        <v>40</v>
      </c>
      <c r="C51" s="35">
        <f>SUM(C44:C50)</f>
        <v>77846486.700000003</v>
      </c>
      <c r="D51" s="26"/>
      <c r="E51" s="35">
        <f>SUM(E44:E50)</f>
        <v>51534004.659999996</v>
      </c>
      <c r="F51" s="35"/>
      <c r="G51" s="18">
        <f t="shared" si="2"/>
        <v>-0.33800474697594807</v>
      </c>
      <c r="I51" s="18">
        <f t="shared" si="3"/>
        <v>-26312482.040000007</v>
      </c>
      <c r="J51" s="18"/>
      <c r="K51" s="18"/>
    </row>
    <row r="52" spans="2:12" ht="15.75" thickBot="1" x14ac:dyDescent="0.3">
      <c r="B52" s="12" t="s">
        <v>41</v>
      </c>
      <c r="C52" s="36">
        <f>+C19+C39+C51</f>
        <v>2972790122.9599996</v>
      </c>
      <c r="D52" s="26"/>
      <c r="E52" s="36">
        <f>+E19+E39+E51</f>
        <v>2817513810.3299999</v>
      </c>
      <c r="F52" s="37"/>
      <c r="G52" s="18">
        <f t="shared" si="2"/>
        <v>-5.2232517671106697E-2</v>
      </c>
      <c r="I52" s="18">
        <f>+E52-C52</f>
        <v>-155276312.62999964</v>
      </c>
      <c r="J52" s="18"/>
      <c r="K52" s="38"/>
      <c r="L52" s="18"/>
    </row>
    <row r="53" spans="2:12" ht="15.75" thickTop="1" x14ac:dyDescent="0.25">
      <c r="B53" s="12"/>
      <c r="C53" s="37"/>
      <c r="D53" s="26"/>
      <c r="E53" s="37"/>
      <c r="F53" s="37"/>
      <c r="I53" s="18"/>
      <c r="J53" s="18"/>
      <c r="K53" s="38"/>
      <c r="L53" s="18"/>
    </row>
    <row r="54" spans="2:12" x14ac:dyDescent="0.25">
      <c r="B54" s="12"/>
      <c r="C54" s="37"/>
      <c r="D54" s="26"/>
      <c r="E54" s="37"/>
      <c r="F54" s="37"/>
      <c r="I54" s="18"/>
      <c r="J54" s="18"/>
      <c r="K54" s="38"/>
      <c r="L54" s="18"/>
    </row>
    <row r="55" spans="2:12" x14ac:dyDescent="0.25">
      <c r="B55" s="29"/>
      <c r="C55" s="17"/>
      <c r="D55" s="30"/>
      <c r="I55" s="18"/>
      <c r="J55" s="18"/>
      <c r="K55" s="18"/>
    </row>
    <row r="56" spans="2:12" x14ac:dyDescent="0.25">
      <c r="B56" s="29"/>
      <c r="C56" s="17"/>
      <c r="D56" s="30"/>
      <c r="I56" s="18"/>
      <c r="J56" s="18"/>
      <c r="K56" s="18"/>
    </row>
    <row r="57" spans="2:12" x14ac:dyDescent="0.25">
      <c r="B57" s="29"/>
      <c r="C57" s="17"/>
      <c r="D57" s="30"/>
      <c r="I57" s="18"/>
      <c r="J57" s="18"/>
      <c r="K57" s="18"/>
    </row>
    <row r="58" spans="2:12" x14ac:dyDescent="0.25">
      <c r="B58" s="29"/>
      <c r="C58" s="17"/>
      <c r="D58" s="30"/>
      <c r="I58" s="18"/>
      <c r="J58" s="18"/>
      <c r="K58" s="18"/>
    </row>
    <row r="59" spans="2:12" x14ac:dyDescent="0.25">
      <c r="B59" s="29"/>
      <c r="C59" s="17"/>
      <c r="D59" s="30"/>
      <c r="I59" s="18"/>
      <c r="J59" s="18"/>
      <c r="K59" s="18"/>
    </row>
    <row r="60" spans="2:12" x14ac:dyDescent="0.25">
      <c r="B60" s="29"/>
      <c r="C60" s="17"/>
      <c r="D60" s="30"/>
      <c r="I60" s="18"/>
      <c r="J60" s="18"/>
      <c r="K60" s="18"/>
    </row>
    <row r="61" spans="2:12" x14ac:dyDescent="0.25">
      <c r="B61" s="29"/>
      <c r="C61" s="17"/>
      <c r="D61" s="30"/>
      <c r="I61" s="18"/>
      <c r="J61" s="18"/>
      <c r="K61" s="18"/>
    </row>
    <row r="62" spans="2:12" x14ac:dyDescent="0.25">
      <c r="B62" s="29"/>
      <c r="C62" s="17"/>
      <c r="D62" s="30"/>
      <c r="I62" s="18"/>
      <c r="J62" s="18"/>
      <c r="K62" s="18"/>
    </row>
    <row r="63" spans="2:12" x14ac:dyDescent="0.25">
      <c r="B63" s="29"/>
      <c r="C63" s="17"/>
      <c r="D63" s="30"/>
      <c r="I63" s="18"/>
      <c r="J63" s="18"/>
      <c r="K63" s="18"/>
    </row>
    <row r="64" spans="2:12" x14ac:dyDescent="0.25">
      <c r="B64" s="29"/>
      <c r="C64" s="17"/>
      <c r="D64" s="30"/>
      <c r="I64" s="18"/>
      <c r="J64" s="18"/>
      <c r="K64" s="18"/>
    </row>
    <row r="65" spans="2:12" x14ac:dyDescent="0.25">
      <c r="B65" s="29"/>
      <c r="C65" s="17"/>
      <c r="D65" s="30"/>
      <c r="I65" s="18"/>
      <c r="J65" s="18"/>
      <c r="K65" s="18"/>
    </row>
    <row r="66" spans="2:12" x14ac:dyDescent="0.25">
      <c r="B66" s="29"/>
      <c r="C66" s="17"/>
      <c r="D66" s="30"/>
      <c r="I66" s="18"/>
      <c r="J66" s="18"/>
      <c r="K66" s="18"/>
    </row>
    <row r="67" spans="2:12" x14ac:dyDescent="0.25">
      <c r="B67" s="29"/>
      <c r="C67" s="17"/>
      <c r="D67" s="30"/>
      <c r="I67" s="18"/>
      <c r="J67" s="18"/>
      <c r="K67" s="18"/>
    </row>
    <row r="68" spans="2:12" s="12" customFormat="1" x14ac:dyDescent="0.25">
      <c r="B68" s="12" t="s">
        <v>42</v>
      </c>
      <c r="C68" s="35"/>
      <c r="D68" s="26"/>
      <c r="E68" s="35"/>
      <c r="F68" s="35"/>
      <c r="G68" s="26"/>
      <c r="K68" s="18"/>
    </row>
    <row r="69" spans="2:12" s="12" customFormat="1" x14ac:dyDescent="0.25">
      <c r="B69" s="12" t="s">
        <v>43</v>
      </c>
      <c r="C69" s="35"/>
      <c r="D69" s="26"/>
      <c r="E69" s="35"/>
      <c r="F69" s="35"/>
      <c r="G69" s="26"/>
      <c r="K69" s="18"/>
    </row>
    <row r="70" spans="2:12" s="12" customFormat="1" x14ac:dyDescent="0.25">
      <c r="B70" s="8" t="s">
        <v>44</v>
      </c>
      <c r="C70" s="17">
        <v>636755083.00999999</v>
      </c>
      <c r="D70" s="18"/>
      <c r="E70" s="17">
        <f>+'[1]balanza de comparacion '!G211</f>
        <v>231872560.13</v>
      </c>
      <c r="F70" s="17"/>
      <c r="G70" s="18">
        <f>+I70/C70</f>
        <v>-0.63585283209061005</v>
      </c>
      <c r="H70" s="8"/>
      <c r="I70" s="18">
        <f t="shared" ref="I70:I77" si="4">+E70-C70</f>
        <v>-404882522.88</v>
      </c>
      <c r="J70" s="18"/>
      <c r="K70" s="18"/>
    </row>
    <row r="71" spans="2:12" s="12" customFormat="1" x14ac:dyDescent="0.25">
      <c r="B71" s="8" t="s">
        <v>45</v>
      </c>
      <c r="C71" s="17">
        <v>762477.07</v>
      </c>
      <c r="D71" s="18"/>
      <c r="E71" s="17">
        <f>+'[1]balanza de comparacion '!G230+'[1]balanza de comparacion '!G212</f>
        <v>327077.07</v>
      </c>
      <c r="F71" s="17"/>
      <c r="G71" s="18">
        <f>+I71/C71</f>
        <v>-0.5710335656388984</v>
      </c>
      <c r="H71" s="8"/>
      <c r="I71" s="18">
        <f>+E71-C71</f>
        <v>-435399.99999999994</v>
      </c>
      <c r="J71" s="18"/>
      <c r="K71" s="18"/>
      <c r="L71" s="26"/>
    </row>
    <row r="72" spans="2:12" s="12" customFormat="1" x14ac:dyDescent="0.25">
      <c r="B72" s="8" t="s">
        <v>46</v>
      </c>
      <c r="C72" s="17"/>
      <c r="D72" s="18"/>
      <c r="E72" s="17">
        <f>+'[1]balanza de comparacion '!G231</f>
        <v>306600589.83999997</v>
      </c>
      <c r="F72" s="17"/>
      <c r="G72" s="18"/>
      <c r="H72" s="8"/>
      <c r="I72" s="18"/>
      <c r="J72" s="18"/>
      <c r="K72" s="18"/>
      <c r="L72" s="26"/>
    </row>
    <row r="73" spans="2:12" s="12" customFormat="1" x14ac:dyDescent="0.25">
      <c r="B73" s="8" t="s">
        <v>47</v>
      </c>
      <c r="C73" s="17"/>
      <c r="D73" s="18"/>
      <c r="E73" s="17">
        <f>+'[1]balanza de comparacion '!G232</f>
        <v>11118766.74</v>
      </c>
      <c r="F73" s="17"/>
      <c r="G73" s="18"/>
      <c r="H73" s="8"/>
      <c r="I73" s="18"/>
      <c r="J73" s="18"/>
      <c r="K73" s="18"/>
      <c r="L73" s="26"/>
    </row>
    <row r="74" spans="2:12" s="12" customFormat="1" x14ac:dyDescent="0.25">
      <c r="B74" s="8" t="s">
        <v>48</v>
      </c>
      <c r="C74" s="17">
        <v>0</v>
      </c>
      <c r="D74" s="18"/>
      <c r="E74" s="17">
        <f>+'[1]balanza de comparacion '!G218</f>
        <v>0</v>
      </c>
      <c r="F74" s="17"/>
      <c r="G74" s="18">
        <v>0</v>
      </c>
      <c r="H74" s="8"/>
      <c r="I74" s="18">
        <f t="shared" si="4"/>
        <v>0</v>
      </c>
      <c r="J74" s="18"/>
      <c r="K74" s="18"/>
    </row>
    <row r="75" spans="2:12" s="12" customFormat="1" x14ac:dyDescent="0.25">
      <c r="B75" s="8" t="s">
        <v>49</v>
      </c>
      <c r="C75" s="17">
        <v>1570753.63</v>
      </c>
      <c r="D75" s="18"/>
      <c r="E75" s="17">
        <f>+'[1]balanza de comparacion '!G222</f>
        <v>1646278.63</v>
      </c>
      <c r="F75" s="17"/>
      <c r="G75" s="18">
        <f>+I75/C75</f>
        <v>4.8082015255314102E-2</v>
      </c>
      <c r="H75" s="8"/>
      <c r="I75" s="18">
        <f t="shared" si="4"/>
        <v>75525</v>
      </c>
      <c r="J75" s="18"/>
      <c r="K75" s="18"/>
    </row>
    <row r="76" spans="2:12" s="12" customFormat="1" x14ac:dyDescent="0.25">
      <c r="B76" s="8" t="s">
        <v>50</v>
      </c>
      <c r="C76" s="17">
        <v>1194805.27</v>
      </c>
      <c r="D76" s="18"/>
      <c r="E76" s="17">
        <f>+'[1]balanza de comparacion '!G223</f>
        <v>1194805.27</v>
      </c>
      <c r="F76" s="17"/>
      <c r="G76" s="18">
        <f>+I76/C76</f>
        <v>0</v>
      </c>
      <c r="H76" s="8"/>
      <c r="I76" s="18">
        <f t="shared" si="4"/>
        <v>0</v>
      </c>
      <c r="J76" s="18"/>
      <c r="K76" s="18"/>
    </row>
    <row r="77" spans="2:12" s="12" customFormat="1" x14ac:dyDescent="0.25">
      <c r="B77" s="8" t="s">
        <v>51</v>
      </c>
      <c r="C77" s="17">
        <v>3255815.84</v>
      </c>
      <c r="D77" s="18"/>
      <c r="E77" s="17">
        <f>+'[1]balanza de comparacion '!G228</f>
        <v>1362843.58</v>
      </c>
      <c r="F77" s="17"/>
      <c r="G77" s="18">
        <f>+I77/C77</f>
        <v>-0.5814125715415156</v>
      </c>
      <c r="H77" s="8"/>
      <c r="I77" s="18">
        <f t="shared" si="4"/>
        <v>-1892972.2599999998</v>
      </c>
      <c r="J77" s="18"/>
      <c r="K77" s="18"/>
    </row>
    <row r="78" spans="2:12" s="12" customFormat="1" x14ac:dyDescent="0.25">
      <c r="B78" s="8" t="s">
        <v>52</v>
      </c>
      <c r="C78" s="17">
        <v>26706.19</v>
      </c>
      <c r="D78" s="18"/>
      <c r="E78" s="17">
        <f>+'[1]balanza de comparacion '!G229+'[1]balanza de comparacion '!G226</f>
        <v>26706.19</v>
      </c>
      <c r="F78" s="17"/>
      <c r="G78" s="18">
        <f>+I78/C78</f>
        <v>0</v>
      </c>
      <c r="H78" s="8"/>
      <c r="I78" s="18">
        <f>+E78-C78</f>
        <v>0</v>
      </c>
      <c r="J78" s="18"/>
      <c r="K78" s="18"/>
    </row>
    <row r="79" spans="2:12" x14ac:dyDescent="0.25">
      <c r="B79" s="12" t="s">
        <v>53</v>
      </c>
      <c r="C79" s="39">
        <f>SUM(C70:C78)</f>
        <v>643565641.01000011</v>
      </c>
      <c r="D79" s="26"/>
      <c r="E79" s="39">
        <f>SUM(E70:E78)</f>
        <v>554149627.45000005</v>
      </c>
      <c r="F79" s="37"/>
      <c r="G79" s="18">
        <f>+I79/C79</f>
        <v>-0.13893845143701614</v>
      </c>
      <c r="I79" s="18">
        <f>+E79-C79</f>
        <v>-89416013.560000062</v>
      </c>
      <c r="J79" s="38"/>
      <c r="K79" s="18"/>
    </row>
    <row r="80" spans="2:12" x14ac:dyDescent="0.25">
      <c r="B80" s="12"/>
      <c r="C80" s="40"/>
      <c r="D80" s="26"/>
      <c r="E80" s="40"/>
      <c r="F80" s="37"/>
      <c r="I80" s="18"/>
      <c r="J80" s="38"/>
      <c r="K80" s="18"/>
    </row>
    <row r="81" spans="2:12" s="12" customFormat="1" x14ac:dyDescent="0.25">
      <c r="C81" s="26"/>
      <c r="D81" s="26"/>
      <c r="E81" s="26"/>
      <c r="G81" s="26"/>
      <c r="K81" s="18"/>
    </row>
    <row r="82" spans="2:12" s="12" customFormat="1" x14ac:dyDescent="0.25">
      <c r="C82" s="26"/>
      <c r="D82" s="26"/>
      <c r="E82" s="26"/>
      <c r="G82" s="26"/>
      <c r="K82" s="18"/>
    </row>
    <row r="83" spans="2:12" s="12" customFormat="1" x14ac:dyDescent="0.25">
      <c r="B83" s="12" t="s">
        <v>54</v>
      </c>
      <c r="C83" s="37">
        <v>0</v>
      </c>
      <c r="D83" s="26"/>
      <c r="E83" s="37"/>
      <c r="F83" s="37"/>
      <c r="G83" s="18"/>
      <c r="H83" s="8"/>
      <c r="K83" s="18"/>
    </row>
    <row r="84" spans="2:12" s="12" customFormat="1" x14ac:dyDescent="0.25">
      <c r="B84" s="8" t="s">
        <v>55</v>
      </c>
      <c r="C84" s="41">
        <v>0</v>
      </c>
      <c r="D84" s="18"/>
      <c r="E84" s="41">
        <v>0</v>
      </c>
      <c r="F84" s="42"/>
      <c r="G84" s="18">
        <v>0</v>
      </c>
      <c r="H84" s="8"/>
      <c r="I84" s="18">
        <f>+E84-C84</f>
        <v>0</v>
      </c>
      <c r="J84" s="18"/>
      <c r="K84" s="18"/>
    </row>
    <row r="85" spans="2:12" s="12" customFormat="1" x14ac:dyDescent="0.25">
      <c r="B85" s="12" t="s">
        <v>56</v>
      </c>
      <c r="C85" s="43">
        <v>643565641.01000011</v>
      </c>
      <c r="D85" s="26"/>
      <c r="E85" s="43">
        <f>+E84</f>
        <v>0</v>
      </c>
      <c r="F85" s="37"/>
      <c r="G85" s="18">
        <v>0</v>
      </c>
      <c r="H85" s="8"/>
      <c r="I85" s="18">
        <f>+E85-C85</f>
        <v>-643565641.01000011</v>
      </c>
      <c r="J85" s="18"/>
      <c r="K85" s="18"/>
    </row>
    <row r="86" spans="2:12" s="12" customFormat="1" x14ac:dyDescent="0.25">
      <c r="B86" s="12" t="s">
        <v>57</v>
      </c>
      <c r="C86" s="43">
        <f>+C79</f>
        <v>643565641.01000011</v>
      </c>
      <c r="D86" s="26"/>
      <c r="E86" s="43">
        <f>+E79</f>
        <v>554149627.45000005</v>
      </c>
      <c r="F86" s="37"/>
      <c r="G86" s="18">
        <f>+I86/C86</f>
        <v>-0.13893845143701614</v>
      </c>
      <c r="H86" s="8"/>
      <c r="I86" s="18">
        <f>+E86-C86</f>
        <v>-89416013.560000062</v>
      </c>
      <c r="J86" s="18"/>
      <c r="K86" s="18"/>
    </row>
    <row r="87" spans="2:12" s="12" customFormat="1" x14ac:dyDescent="0.25">
      <c r="C87" s="37"/>
      <c r="D87" s="26"/>
      <c r="E87" s="37"/>
      <c r="F87" s="37"/>
      <c r="G87" s="18"/>
      <c r="H87" s="8"/>
      <c r="I87" s="18"/>
      <c r="J87" s="18"/>
      <c r="K87" s="18"/>
    </row>
    <row r="88" spans="2:12" s="12" customFormat="1" x14ac:dyDescent="0.25">
      <c r="C88" s="37"/>
      <c r="D88" s="26"/>
      <c r="E88" s="37"/>
      <c r="F88" s="37"/>
      <c r="G88" s="18"/>
      <c r="H88" s="8"/>
      <c r="I88" s="18"/>
      <c r="J88" s="18"/>
      <c r="K88" s="18"/>
    </row>
    <row r="89" spans="2:12" x14ac:dyDescent="0.25">
      <c r="B89" s="29"/>
      <c r="C89" s="17"/>
      <c r="D89" s="30"/>
      <c r="K89" s="18"/>
    </row>
    <row r="90" spans="2:12" s="12" customFormat="1" x14ac:dyDescent="0.25">
      <c r="B90" s="12" t="s">
        <v>58</v>
      </c>
      <c r="C90" s="17"/>
      <c r="D90" s="26"/>
      <c r="E90" s="35"/>
      <c r="F90" s="35"/>
      <c r="G90" s="26"/>
      <c r="K90" s="18"/>
    </row>
    <row r="91" spans="2:12" x14ac:dyDescent="0.25">
      <c r="B91" s="19" t="s">
        <v>59</v>
      </c>
      <c r="C91" s="17">
        <v>7518717.21</v>
      </c>
      <c r="D91" s="21"/>
      <c r="E91" s="17">
        <f>+'[1]balanza de comprobacion post ci'!G188</f>
        <v>294780561.81</v>
      </c>
      <c r="G91" s="18">
        <f>+I91/C91</f>
        <v>38.206230740788833</v>
      </c>
      <c r="I91" s="18">
        <f>+E91-C91</f>
        <v>287261844.60000002</v>
      </c>
      <c r="J91" s="18"/>
      <c r="K91" s="18"/>
    </row>
    <row r="92" spans="2:12" x14ac:dyDescent="0.25">
      <c r="B92" s="19" t="s">
        <v>60</v>
      </c>
      <c r="C92" s="17">
        <v>2404693960.96</v>
      </c>
      <c r="D92" s="21"/>
      <c r="E92" s="17">
        <f>+'[1]balanza de comparacion '!G234+'[1]balanza de comparacion '!G236+'[1]balanza de comprobacion post ci'!G191+'[1]balanza de comprobacion post ci'!G192+'[1]balanza de comprobacion post ci'!G193</f>
        <v>2250194894.5100002</v>
      </c>
      <c r="G92" s="18">
        <f>+I92/C92</f>
        <v>-6.4248951824339762E-2</v>
      </c>
      <c r="I92" s="18">
        <f>+E92-C92</f>
        <v>-154499066.44999981</v>
      </c>
      <c r="J92" s="18"/>
      <c r="K92" s="18"/>
      <c r="L92" s="18"/>
    </row>
    <row r="93" spans="2:12" x14ac:dyDescent="0.25">
      <c r="B93" s="19" t="s">
        <v>61</v>
      </c>
      <c r="C93" s="44">
        <v>-82988196.219999984</v>
      </c>
      <c r="D93" s="21"/>
      <c r="E93" s="44">
        <f>+'[1]Estado de Resultados'!F244</f>
        <v>-281611273.43999994</v>
      </c>
      <c r="F93" s="45"/>
      <c r="G93" s="18">
        <f>+I93/C93</f>
        <v>2.3933894971455256</v>
      </c>
      <c r="I93" s="18">
        <f>+E93-C93</f>
        <v>-198623077.21999997</v>
      </c>
      <c r="J93" s="18"/>
      <c r="K93" s="38"/>
      <c r="L93" s="18"/>
    </row>
    <row r="94" spans="2:12" s="12" customFormat="1" x14ac:dyDescent="0.25">
      <c r="B94" s="12" t="s">
        <v>62</v>
      </c>
      <c r="C94" s="43">
        <f>SUM(C91:C93)</f>
        <v>2329224481.9500003</v>
      </c>
      <c r="D94" s="26"/>
      <c r="E94" s="43">
        <f>SUM(E91:E93)</f>
        <v>2263364182.8800001</v>
      </c>
      <c r="F94" s="37"/>
      <c r="G94" s="18">
        <f>+I94/C94</f>
        <v>-2.8275634049176178E-2</v>
      </c>
      <c r="H94" s="8"/>
      <c r="I94" s="18">
        <f>+E94-C94</f>
        <v>-65860299.070000172</v>
      </c>
      <c r="J94" s="18"/>
      <c r="K94" s="18"/>
    </row>
    <row r="95" spans="2:12" s="12" customFormat="1" ht="15.75" thickBot="1" x14ac:dyDescent="0.3">
      <c r="B95" s="12" t="s">
        <v>63</v>
      </c>
      <c r="C95" s="36">
        <f>+C86+C94</f>
        <v>2972790122.9600005</v>
      </c>
      <c r="D95" s="26"/>
      <c r="E95" s="36">
        <f>+E86+E94</f>
        <v>2817513810.3299999</v>
      </c>
      <c r="F95" s="37"/>
      <c r="G95" s="18">
        <f>+I95/C95</f>
        <v>-5.2232517671107002E-2</v>
      </c>
      <c r="H95" s="8"/>
      <c r="I95" s="18">
        <f>+E95-C95</f>
        <v>-155276312.63000059</v>
      </c>
      <c r="J95" s="18"/>
      <c r="K95" s="18"/>
      <c r="L95" s="26"/>
    </row>
    <row r="96" spans="2:12" ht="15.75" thickTop="1" x14ac:dyDescent="0.25">
      <c r="E96" s="17" t="s">
        <v>64</v>
      </c>
    </row>
    <row r="100" spans="1:12" customFormat="1" x14ac:dyDescent="0.25">
      <c r="A100" s="46"/>
      <c r="B100" s="46"/>
      <c r="C100" s="47"/>
      <c r="D100" s="46"/>
      <c r="E100" s="46"/>
      <c r="F100" s="46"/>
      <c r="G100" s="47"/>
      <c r="H100" s="46"/>
      <c r="I100" s="46"/>
      <c r="J100" s="46"/>
      <c r="L100" s="48"/>
    </row>
    <row r="101" spans="1:12" customFormat="1" x14ac:dyDescent="0.25">
      <c r="A101" s="46"/>
      <c r="B101" s="46"/>
      <c r="C101" s="47"/>
      <c r="D101" s="46"/>
      <c r="E101" s="46"/>
      <c r="F101" s="46"/>
      <c r="G101" s="47"/>
      <c r="H101" s="46"/>
      <c r="I101" s="46"/>
      <c r="J101" s="46"/>
      <c r="L101" s="48"/>
    </row>
    <row r="102" spans="1:12" customFormat="1" x14ac:dyDescent="0.25">
      <c r="A102" s="46"/>
      <c r="B102" s="46"/>
      <c r="C102" s="47"/>
      <c r="D102" s="46"/>
      <c r="E102" s="46"/>
      <c r="F102" s="46"/>
      <c r="G102" s="47"/>
      <c r="H102" s="46"/>
      <c r="I102" s="46"/>
      <c r="J102" s="46"/>
      <c r="L102" s="48"/>
    </row>
    <row r="103" spans="1:12" customFormat="1" x14ac:dyDescent="0.25">
      <c r="A103" s="46"/>
      <c r="B103" s="46"/>
      <c r="C103" s="47"/>
      <c r="D103" s="46"/>
      <c r="E103" s="46"/>
      <c r="F103" s="46"/>
      <c r="G103" s="47"/>
      <c r="H103" s="46"/>
      <c r="I103" s="46"/>
      <c r="J103" s="46"/>
      <c r="L103" s="48"/>
    </row>
    <row r="104" spans="1:12" customFormat="1" x14ac:dyDescent="0.25">
      <c r="A104" s="46"/>
      <c r="B104" s="8"/>
      <c r="C104" s="8"/>
      <c r="D104" s="8" t="s">
        <v>65</v>
      </c>
      <c r="E104" s="17"/>
      <c r="F104" s="17"/>
      <c r="G104" s="18"/>
      <c r="H104" s="8"/>
      <c r="I104" s="8"/>
      <c r="J104" s="46"/>
      <c r="L104" s="48"/>
    </row>
    <row r="105" spans="1:12" customFormat="1" x14ac:dyDescent="0.25">
      <c r="A105" s="49"/>
      <c r="B105" s="8"/>
      <c r="C105" s="8"/>
      <c r="D105" s="8"/>
      <c r="E105" s="17"/>
      <c r="F105" s="17"/>
      <c r="G105" s="18"/>
      <c r="H105" s="8"/>
      <c r="I105" s="8"/>
      <c r="J105" s="49"/>
      <c r="L105" s="48"/>
    </row>
    <row r="106" spans="1:12" customFormat="1" x14ac:dyDescent="0.25">
      <c r="A106" s="49"/>
      <c r="B106" s="50" t="s">
        <v>66</v>
      </c>
      <c r="C106" s="46"/>
      <c r="D106" s="46"/>
      <c r="E106" s="46"/>
      <c r="F106" s="60" t="s">
        <v>67</v>
      </c>
      <c r="G106" s="60"/>
      <c r="H106" s="60"/>
      <c r="I106" s="60"/>
      <c r="J106" s="49"/>
      <c r="L106" s="48"/>
    </row>
    <row r="107" spans="1:12" customFormat="1" x14ac:dyDescent="0.25">
      <c r="B107" s="51" t="s">
        <v>68</v>
      </c>
      <c r="C107" s="51"/>
      <c r="D107" s="51"/>
      <c r="E107" s="51"/>
      <c r="F107" s="52" t="s">
        <v>69</v>
      </c>
      <c r="G107" s="52"/>
      <c r="H107" s="52"/>
      <c r="I107" s="52"/>
      <c r="J107" s="1"/>
    </row>
    <row r="108" spans="1:12" customFormat="1" x14ac:dyDescent="0.25">
      <c r="B108" s="1"/>
      <c r="C108" s="1"/>
      <c r="D108" s="1"/>
      <c r="E108" s="1"/>
      <c r="F108" s="1"/>
      <c r="G108" s="2"/>
      <c r="H108" s="1"/>
      <c r="I108" s="1"/>
      <c r="J108" s="1"/>
    </row>
    <row r="109" spans="1:12" customFormat="1" x14ac:dyDescent="0.25">
      <c r="A109" s="53"/>
      <c r="B109" s="53"/>
      <c r="C109" s="53"/>
      <c r="D109" s="53"/>
      <c r="E109" s="53"/>
      <c r="F109" s="53"/>
      <c r="G109" s="53"/>
      <c r="H109" s="53"/>
      <c r="I109" s="53"/>
      <c r="J109" s="53"/>
    </row>
    <row r="110" spans="1:12" customFormat="1" x14ac:dyDescent="0.25">
      <c r="A110" s="53"/>
      <c r="B110" s="53"/>
      <c r="C110" s="53"/>
      <c r="D110" s="53"/>
      <c r="E110" s="53"/>
      <c r="F110" s="53"/>
      <c r="G110" s="53"/>
      <c r="H110" s="53"/>
      <c r="I110" s="53"/>
      <c r="J110" s="53"/>
    </row>
    <row r="111" spans="1:12" customFormat="1" x14ac:dyDescent="0.25">
      <c r="A111" s="54"/>
      <c r="B111" s="54"/>
      <c r="C111" s="54"/>
      <c r="D111" s="54"/>
      <c r="E111" s="54"/>
      <c r="F111" s="54"/>
      <c r="G111" s="54"/>
      <c r="H111" s="54"/>
      <c r="I111" s="54"/>
      <c r="J111" s="54"/>
    </row>
    <row r="112" spans="1:12" x14ac:dyDescent="0.25">
      <c r="J112" s="8" t="s">
        <v>70</v>
      </c>
    </row>
    <row r="114" spans="5:8" x14ac:dyDescent="0.25">
      <c r="E114" s="17" t="s">
        <v>64</v>
      </c>
    </row>
    <row r="118" spans="5:8" x14ac:dyDescent="0.25">
      <c r="H118" s="18"/>
    </row>
    <row r="119" spans="5:8" x14ac:dyDescent="0.25">
      <c r="H119" s="18"/>
    </row>
    <row r="120" spans="5:8" x14ac:dyDescent="0.25">
      <c r="H120" s="18" t="s">
        <v>64</v>
      </c>
    </row>
  </sheetData>
  <mergeCells count="10">
    <mergeCell ref="F107:I107"/>
    <mergeCell ref="A109:J109"/>
    <mergeCell ref="A110:J110"/>
    <mergeCell ref="A111:J111"/>
    <mergeCell ref="A7:J7"/>
    <mergeCell ref="A8:J8"/>
    <mergeCell ref="A9:J9"/>
    <mergeCell ref="A10:J10"/>
    <mergeCell ref="A12:J12"/>
    <mergeCell ref="F106:I106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libreacceso</cp:lastModifiedBy>
  <cp:lastPrinted>2026-03-05T14:27:25Z</cp:lastPrinted>
  <dcterms:created xsi:type="dcterms:W3CDTF">2026-03-05T14:27:02Z</dcterms:created>
  <dcterms:modified xsi:type="dcterms:W3CDTF">2026-03-06T15:25:21Z</dcterms:modified>
</cp:coreProperties>
</file>