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6.1.1.12\Departamento Financiero\SILVESTRE ROJAS\Estados Financieros\"/>
    </mc:Choice>
  </mc:AlternateContent>
  <xr:revisionPtr revIDLastSave="0" documentId="8_{0F64BD89-32E5-4608-93C9-066325DCCA93}" xr6:coauthVersionLast="47" xr6:coauthVersionMax="47" xr10:uidLastSave="{00000000-0000-0000-0000-000000000000}"/>
  <bookViews>
    <workbookView xWindow="-120" yWindow="-120" windowWidth="20730" windowHeight="11160" tabRatio="935" xr2:uid="{00000000-000D-0000-FFFF-FFFF00000000}"/>
  </bookViews>
  <sheets>
    <sheet name="Estado de Situación" sheetId="2" r:id="rId1"/>
    <sheet name="Anexo 1 Efectivo Caja " sheetId="18" r:id="rId2"/>
    <sheet name="Anexo 2 EfectivoBanco. " sheetId="19" r:id="rId3"/>
    <sheet name="anexo 3 Est. de Rendimiento Fin" sheetId="3" r:id="rId4"/>
    <sheet name="Anexo 3.1 Rendimiento Acumulado" sheetId="21" r:id="rId5"/>
    <sheet name="Anexo 5 Gasto Pagado x adelant." sheetId="17" r:id="rId6"/>
    <sheet name="Anexo 6 Relacion de Activos" sheetId="27" r:id="rId7"/>
    <sheet name="Anexo 6.1" sheetId="26" r:id="rId8"/>
    <sheet name="Anexo 6.2" sheetId="24" r:id="rId9"/>
    <sheet name="Anexo 6.3" sheetId="25" r:id="rId10"/>
    <sheet name="Anexo 8 Retenciones" sheetId="20" r:id="rId11"/>
    <sheet name="Anexo 6.22" sheetId="31" r:id="rId12"/>
    <sheet name="Hoja2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1" l="1"/>
  <c r="A38" i="21"/>
  <c r="E50" i="17" l="1"/>
  <c r="A50" i="17"/>
  <c r="E33" i="17"/>
  <c r="A33" i="17"/>
  <c r="E15" i="17"/>
  <c r="A15" i="17"/>
  <c r="A18" i="17" s="1"/>
  <c r="D24" i="21"/>
  <c r="D26" i="21" s="1"/>
  <c r="D27" i="3"/>
  <c r="D35" i="3" s="1"/>
  <c r="D33" i="3"/>
  <c r="B18" i="27"/>
  <c r="D18" i="27"/>
  <c r="C42" i="26"/>
  <c r="C26" i="24"/>
  <c r="F46" i="2"/>
  <c r="C26" i="2"/>
  <c r="C22" i="31" l="1"/>
  <c r="C26" i="31" s="1"/>
  <c r="A36" i="19"/>
  <c r="A49" i="3" s="1"/>
  <c r="A71" i="17" s="1"/>
  <c r="B16" i="26"/>
  <c r="F36" i="2"/>
  <c r="F41" i="2" s="1"/>
  <c r="A54" i="26" l="1"/>
  <c r="C46" i="26"/>
  <c r="F28" i="2"/>
  <c r="C20" i="25"/>
  <c r="C25" i="2"/>
  <c r="C25" i="19" l="1"/>
  <c r="F16" i="2" l="1"/>
  <c r="F51" i="2"/>
  <c r="F52" i="2" l="1"/>
  <c r="F24" i="2"/>
  <c r="F33" i="2" s="1"/>
  <c r="F43" i="2" l="1"/>
  <c r="F56" i="2" s="1"/>
  <c r="F58" i="2" s="1"/>
  <c r="E26" i="20" l="1"/>
  <c r="E17" i="20"/>
  <c r="D18" i="21"/>
  <c r="E28" i="20" l="1"/>
  <c r="C19" i="2"/>
  <c r="C18" i="2"/>
  <c r="C17" i="2"/>
  <c r="D16" i="2" s="1"/>
  <c r="D30" i="18"/>
  <c r="C22" i="24"/>
  <c r="D24" i="2" l="1"/>
  <c r="C25" i="25" l="1"/>
  <c r="C39" i="2" s="1"/>
  <c r="D22" i="27"/>
  <c r="B22" i="27"/>
  <c r="D20" i="27"/>
  <c r="F18" i="27"/>
  <c r="C38" i="2"/>
  <c r="I22" i="27" l="1"/>
  <c r="F22" i="27"/>
  <c r="D24" i="27"/>
  <c r="B20" i="27"/>
  <c r="F20" i="27" s="1"/>
  <c r="A47" i="17"/>
  <c r="F24" i="27" l="1"/>
  <c r="A48" i="17"/>
  <c r="C37" i="2"/>
  <c r="D36" i="2" s="1"/>
  <c r="D41" i="2" s="1"/>
  <c r="B24" i="27"/>
  <c r="D51" i="2"/>
  <c r="A30" i="17"/>
  <c r="D17" i="3"/>
  <c r="D38" i="3" s="1"/>
  <c r="A34" i="17" l="1"/>
  <c r="A49" i="17"/>
  <c r="A53" i="17" s="1"/>
  <c r="A31" i="17"/>
  <c r="A35" i="17" s="1"/>
  <c r="E47" i="17"/>
  <c r="A32" i="17" l="1"/>
  <c r="A36" i="17" s="1"/>
  <c r="E48" i="17"/>
  <c r="E49" i="17" l="1"/>
  <c r="E53" i="17" s="1"/>
  <c r="E55" i="17" l="1"/>
  <c r="E57" i="17" s="1"/>
  <c r="H59" i="17" l="1"/>
  <c r="E30" i="17" l="1"/>
  <c r="E34" i="17" l="1"/>
  <c r="E31" i="17"/>
  <c r="E35" i="17" s="1"/>
  <c r="E32" i="17" l="1"/>
  <c r="E40" i="17" s="1"/>
  <c r="E42" i="17" s="1"/>
  <c r="H43" i="17" l="1"/>
  <c r="A40" i="17"/>
  <c r="A42" i="17" l="1"/>
  <c r="C48" i="2"/>
  <c r="D46" i="2" s="1"/>
  <c r="D52" i="2" l="1"/>
  <c r="A55" i="17" l="1"/>
  <c r="A57" i="17" l="1"/>
  <c r="D59" i="17" s="1"/>
  <c r="A12" i="17"/>
  <c r="A16" i="17" l="1"/>
  <c r="A13" i="17"/>
  <c r="A14" i="17" l="1"/>
  <c r="A17" i="17"/>
  <c r="E12" i="17"/>
  <c r="E16" i="17" l="1"/>
  <c r="A23" i="17"/>
  <c r="E13" i="17"/>
  <c r="E17" i="17" s="1"/>
  <c r="A25" i="17" l="1"/>
  <c r="E14" i="17"/>
  <c r="E18" i="17" s="1"/>
  <c r="E23" i="17" s="1"/>
  <c r="D61" i="17" s="1"/>
  <c r="E37" i="17"/>
  <c r="D26" i="17" l="1"/>
  <c r="D43" i="17"/>
  <c r="E25" i="17" l="1"/>
  <c r="D62" i="17" s="1"/>
  <c r="D63" i="17" l="1"/>
  <c r="C31" i="2"/>
  <c r="H26" i="17"/>
  <c r="C29" i="2" l="1"/>
  <c r="D28" i="2" s="1"/>
  <c r="D33" i="2" s="1"/>
  <c r="D43" i="2" l="1"/>
  <c r="D56" i="2" s="1"/>
  <c r="D58" i="2" l="1"/>
  <c r="A37" i="24"/>
  <c r="A35" i="25" s="1"/>
  <c r="C39" i="20" s="1"/>
</calcChain>
</file>

<file path=xl/sharedStrings.xml><?xml version="1.0" encoding="utf-8"?>
<sst xmlns="http://schemas.openxmlformats.org/spreadsheetml/2006/main" count="391" uniqueCount="253">
  <si>
    <t>Capital</t>
  </si>
  <si>
    <t>Estado de Situación Financiera</t>
  </si>
  <si>
    <t xml:space="preserve"> (Valores en RD$)</t>
  </si>
  <si>
    <t>Total ingresos</t>
  </si>
  <si>
    <t>Subvenciones y otros pagos por transferencias</t>
  </si>
  <si>
    <t xml:space="preserve">Ingresos </t>
  </si>
  <si>
    <t xml:space="preserve">Suministros y material para consumo </t>
  </si>
  <si>
    <t>Sueldos, salarios y beneficios a empleados</t>
  </si>
  <si>
    <t>Equipo de Computacion</t>
  </si>
  <si>
    <t>Electrodomestico</t>
  </si>
  <si>
    <t>Embarcaciones</t>
  </si>
  <si>
    <t>mensual</t>
  </si>
  <si>
    <t>TOTAL FACTURA</t>
  </si>
  <si>
    <t>Cálculo vigencia póliza, averias de maquinarias</t>
  </si>
  <si>
    <t>Cálculo vigencia póliza incendio y linea aliadas</t>
  </si>
  <si>
    <t>Cálculo vigencia póliza Vehiculos de motor y flotilla</t>
  </si>
  <si>
    <t>Cálculo vigencia póliza Vehiculos de motor flotilla</t>
  </si>
  <si>
    <t>Revisado</t>
  </si>
  <si>
    <t>PLAN SOCIAL</t>
  </si>
  <si>
    <t xml:space="preserve"> Preparado </t>
  </si>
  <si>
    <t>Gastos de Contrataciones de servicios</t>
  </si>
  <si>
    <t>Bienes muebles, inmuebles e intangibles</t>
  </si>
  <si>
    <t>diario</t>
  </si>
  <si>
    <t>Monto Amortizado</t>
  </si>
  <si>
    <t>Cálculo vigencia póliza Vehiculos de motor y flotilla (Nueva)</t>
  </si>
  <si>
    <t>2022</t>
  </si>
  <si>
    <t>Activo No Corriente</t>
  </si>
  <si>
    <t>1-</t>
  </si>
  <si>
    <t>2-</t>
  </si>
  <si>
    <t>ITBIS</t>
  </si>
  <si>
    <t>Inmuebles (Anexo 6.2)</t>
  </si>
  <si>
    <t>Inmuebles Anexo 6.2</t>
  </si>
  <si>
    <t>Presupuesto Inicial</t>
  </si>
  <si>
    <t>Cuenta: 010-391865-5</t>
  </si>
  <si>
    <t>Cuenta: 010-252299-5</t>
  </si>
  <si>
    <t>Activos Corrientes</t>
  </si>
  <si>
    <t>Fondo Caja General</t>
  </si>
  <si>
    <t>Activos no Corrientes</t>
  </si>
  <si>
    <t>Total Activos</t>
  </si>
  <si>
    <t>Pasivos no Corrientes</t>
  </si>
  <si>
    <t>Total Pasivos no Corrientes</t>
  </si>
  <si>
    <t>Total Pasivos</t>
  </si>
  <si>
    <t>Efectivo en Banco de Reservas (Anexo 2)</t>
  </si>
  <si>
    <t>Presupuesto Vigente</t>
  </si>
  <si>
    <t xml:space="preserve">Bce. Presupuestario </t>
  </si>
  <si>
    <t>Angel Sanchez</t>
  </si>
  <si>
    <t>Enc. Contabilidad</t>
  </si>
  <si>
    <t>NUMERO DE POLIZA</t>
  </si>
  <si>
    <t>2-2-502-0266666</t>
  </si>
  <si>
    <t>2-2-502-0282955</t>
  </si>
  <si>
    <t>2-2-812-0012973</t>
  </si>
  <si>
    <t>2-2-502-0266399</t>
  </si>
  <si>
    <t>19/07/2022</t>
  </si>
  <si>
    <t>2-2-502-0307006</t>
  </si>
  <si>
    <t xml:space="preserve"> </t>
  </si>
  <si>
    <t>2-2-201-0059365</t>
  </si>
  <si>
    <t>Activos Intangibles  Neto (Anexo 6.3)</t>
  </si>
  <si>
    <t>Monto</t>
  </si>
  <si>
    <t>Aculada</t>
  </si>
  <si>
    <t>Libros</t>
  </si>
  <si>
    <t>Valor en</t>
  </si>
  <si>
    <t>Valores RD$</t>
  </si>
  <si>
    <t>Terreno Reg. No. 259757-A</t>
  </si>
  <si>
    <t>Edificios Reg. No. 3295</t>
  </si>
  <si>
    <t>28/12/2023, hasta 28/12/2024</t>
  </si>
  <si>
    <t>DVG-1782-1</t>
  </si>
  <si>
    <t>enero y agosto 2025</t>
  </si>
  <si>
    <t>TOTAL DE VALOR EN LIBRO</t>
  </si>
  <si>
    <t>11/09/2024, hasta 11/09/2025</t>
  </si>
  <si>
    <t>Equipos Medicos y de Laboratorios</t>
  </si>
  <si>
    <t>Muebles de Oficina y Estanteria</t>
  </si>
  <si>
    <t>Otros Mobiliarios y Equipos no Identificados</t>
  </si>
  <si>
    <t>Equipos y Aparatos Audiovisuales</t>
  </si>
  <si>
    <t>Camaras Fotograficas y de Videos</t>
  </si>
  <si>
    <t>Instrumento Medicos y de Laboratorio</t>
  </si>
  <si>
    <t>Automoviles y Camiones</t>
  </si>
  <si>
    <t>Carroceria y Remolques</t>
  </si>
  <si>
    <t>Equipo Aeronautico</t>
  </si>
  <si>
    <t>Equipo de Traccion</t>
  </si>
  <si>
    <t>Equipo de Elevacion</t>
  </si>
  <si>
    <t>Otros Equipos de Transportes</t>
  </si>
  <si>
    <t>Maquinaria y Equipos Agropecuarios</t>
  </si>
  <si>
    <t>Maquinaria y Equipo Industriales</t>
  </si>
  <si>
    <t>Sistemas de Aires Acondicionados, Calefaccion</t>
  </si>
  <si>
    <t>Equipo de Comunicación, Telecomunicaciones y Señalamiento</t>
  </si>
  <si>
    <t>Herramientas y Maquinas</t>
  </si>
  <si>
    <t xml:space="preserve">Otros Equipos   </t>
  </si>
  <si>
    <t>Antiguedades, Bienes Artistico y Otros Objetos de Arte</t>
  </si>
  <si>
    <t>Cuentas Por Pagar (Anexo 7)</t>
  </si>
  <si>
    <t>E450000003292</t>
  </si>
  <si>
    <t>LIB-57-1</t>
  </si>
  <si>
    <t>DVG-48-1</t>
  </si>
  <si>
    <t>21/12/2024, hasta 21/12/2025</t>
  </si>
  <si>
    <t>9 dias de diciembre. 2025</t>
  </si>
  <si>
    <t>E450000003333</t>
  </si>
  <si>
    <t>2 dias de diciembre. 2024</t>
  </si>
  <si>
    <t>Enero y Nov. 2025</t>
  </si>
  <si>
    <t>Enero y Diciembre. 2025</t>
  </si>
  <si>
    <t>Fondo Provincial Barahona</t>
  </si>
  <si>
    <t>Fondo Provincial Santiago</t>
  </si>
  <si>
    <t>Departamento Financiero</t>
  </si>
  <si>
    <t>Sub-Total Activos Corrientes</t>
  </si>
  <si>
    <t>Gastos Pagados por Adelantado (Anexo 5)</t>
  </si>
  <si>
    <t>Fondo Dirección General</t>
  </si>
  <si>
    <t>Inventarios (Anexo 4)</t>
  </si>
  <si>
    <t>Activos Fijos</t>
  </si>
  <si>
    <t>Sub-Total Activos no Corrientes</t>
  </si>
  <si>
    <t>Pasivos Corrientes</t>
  </si>
  <si>
    <t xml:space="preserve">Menos : </t>
  </si>
  <si>
    <t xml:space="preserve">Gastos Realizados </t>
  </si>
  <si>
    <t xml:space="preserve">Gastos de Productos y Alimentos y bebida para donar </t>
  </si>
  <si>
    <t xml:space="preserve">Otros Gastos de contrataciones </t>
  </si>
  <si>
    <t>Sub Total de gastos</t>
  </si>
  <si>
    <t>Mas:</t>
  </si>
  <si>
    <t xml:space="preserve">Total de Gastos e Inversiones </t>
  </si>
  <si>
    <t>Ingresos:</t>
  </si>
  <si>
    <t xml:space="preserve"> Descripción</t>
  </si>
  <si>
    <t>Adquisición</t>
  </si>
  <si>
    <t xml:space="preserve">Depreciación </t>
  </si>
  <si>
    <t>Nota Explicativa:</t>
  </si>
  <si>
    <t>Sub- Total de ITBIS</t>
  </si>
  <si>
    <t>IR-17 Otras Retenciones</t>
  </si>
  <si>
    <t>Maquinarias, Equipos y Mobiliarios</t>
  </si>
  <si>
    <t>Retenciones por Pagar  (Anexo 8)</t>
  </si>
  <si>
    <t>Valores RDS</t>
  </si>
  <si>
    <t xml:space="preserve"> Fondos operacionales Direccion General y Provinciales</t>
  </si>
  <si>
    <t>Barahona</t>
  </si>
  <si>
    <t>Santiago</t>
  </si>
  <si>
    <t>Santo Domingo (Dirección General)</t>
  </si>
  <si>
    <t>Efectivo en Caja</t>
  </si>
  <si>
    <t>Monto del Fondo</t>
  </si>
  <si>
    <t>Efectivo en Banco</t>
  </si>
  <si>
    <t>Total Efectivo en Banco</t>
  </si>
  <si>
    <t>Disponibilidad Presupuestaria</t>
  </si>
  <si>
    <t>Gastos Pagados por Adelantados</t>
  </si>
  <si>
    <t>Calculo del Seguro de Bienes para Amortizar, por factura</t>
  </si>
  <si>
    <t>Relacion de Retenciones por Pagar</t>
  </si>
  <si>
    <t>Total Maquinarias y Equipos.</t>
  </si>
  <si>
    <t xml:space="preserve">Sub-Total Maquinarias y Equipos </t>
  </si>
  <si>
    <t>Otros Fondos Provinciales</t>
  </si>
  <si>
    <t>Mobiliarias, Equipos y Mobiliarios, Neto (Anexo 6.1)</t>
  </si>
  <si>
    <t>Cuentas de Banco</t>
  </si>
  <si>
    <t>Saldo</t>
  </si>
  <si>
    <t>Estado de Situacuión Financiera</t>
  </si>
  <si>
    <t>Anexo No. 2</t>
  </si>
  <si>
    <t xml:space="preserve">      Saldo</t>
  </si>
  <si>
    <t>Anexo No.1</t>
  </si>
  <si>
    <t>Sto. Dgo. (Caja Chica para  Viáticos)</t>
  </si>
  <si>
    <t>Sto. Dgo. (Fondo General)</t>
  </si>
  <si>
    <t>Activos Intangibles</t>
  </si>
  <si>
    <t>Sub-Total Activos Intangibles</t>
  </si>
  <si>
    <t>Menos:</t>
  </si>
  <si>
    <t>Total Activos Intangibles</t>
  </si>
  <si>
    <t>Sub-Total de Inmuebles</t>
  </si>
  <si>
    <t>Anexo No. 3.1</t>
  </si>
  <si>
    <t>Anexo No.3</t>
  </si>
  <si>
    <t>Anexo No.5</t>
  </si>
  <si>
    <t>Periodo que abarca</t>
  </si>
  <si>
    <t>Descripción</t>
  </si>
  <si>
    <t>Efectivo en Caja (Anexo No. 1)</t>
  </si>
  <si>
    <t>Disponibilidad Presupuestaria (Anexo 3 y 3.1)</t>
  </si>
  <si>
    <t>Total Efectivo en Caja</t>
  </si>
  <si>
    <t>Valores en RD$</t>
  </si>
  <si>
    <t>Depreciacion  Acumulada</t>
  </si>
  <si>
    <t>Relacion de Maquinarias,Equipos y Mobiliarios</t>
  </si>
  <si>
    <t>Equipos de Generacion Electrica, aparatos y Accesorios Electr.</t>
  </si>
  <si>
    <t>Muebles de Alojamiento</t>
  </si>
  <si>
    <t>Equipos de Seguridad</t>
  </si>
  <si>
    <t>Anexo No. 6.1</t>
  </si>
  <si>
    <t>Anexo No. 6.2</t>
  </si>
  <si>
    <t>Anexo No. 6.3</t>
  </si>
  <si>
    <t>Anexo No. 8</t>
  </si>
  <si>
    <t>Sub-Total IR-17 Otras Retenciones</t>
  </si>
  <si>
    <t>Total Retenciones por Pagar</t>
  </si>
  <si>
    <t>Maquinarias, Equipos y Mobiliarios. Anexo 6.1</t>
  </si>
  <si>
    <t xml:space="preserve">Las cuentas señaladas más arriba se refieren al valor en adquisición de los bienes y propiedades de la </t>
  </si>
  <si>
    <t xml:space="preserve">institución, menos la depreciación acumulada y reflejándose el valor el libro. Estas informaciones </t>
  </si>
  <si>
    <t>Activos No Corrientes</t>
  </si>
  <si>
    <t>se extraen del sistema de administración de bienes (SIAB).</t>
  </si>
  <si>
    <t>Inversiones en Propiedad Planta y Equipo</t>
  </si>
  <si>
    <t>Sub-Total Inversiones en Propiedad Planta y Equipo</t>
  </si>
  <si>
    <t>Paquete y programas de Computación</t>
  </si>
  <si>
    <t>Depreciación Acumulada</t>
  </si>
  <si>
    <t>Total de Ejecución Acumulada</t>
  </si>
  <si>
    <t>Fondo de Viático</t>
  </si>
  <si>
    <t>MONTO TOTAL PENDIENTE POR AMORTIZAR</t>
  </si>
  <si>
    <t>TOTAL GENERAL DE LA POLIZA</t>
  </si>
  <si>
    <t>Depreciación Acumulada 31/08/2025</t>
  </si>
  <si>
    <t>Otros Activos Corrientes</t>
  </si>
  <si>
    <t>Pasivos</t>
  </si>
  <si>
    <t>Activos Netos/Patrimonio</t>
  </si>
  <si>
    <t>Total Pasivos y Activos Netos/Patrimonio</t>
  </si>
  <si>
    <t>Analista Financiero</t>
  </si>
  <si>
    <t>Silvestre Rojas</t>
  </si>
  <si>
    <t>Preparado Por</t>
  </si>
  <si>
    <t>_______________________</t>
  </si>
  <si>
    <t>Balance al  30 /09/ 2025</t>
  </si>
  <si>
    <t>Relacion de activos intangibles Septiembre 2025</t>
  </si>
  <si>
    <t>Relación Inmuebles Septiembre 2025</t>
  </si>
  <si>
    <t>Inventario de Activos Fijos Septiembre 2025</t>
  </si>
  <si>
    <t xml:space="preserve">Equipos de Transporte, Elevacion y Tracción </t>
  </si>
  <si>
    <t>Equipos de Transporte, Elevación y Tracción</t>
  </si>
  <si>
    <t>Sub-Total de Equipos de Transporte Elevacion y Traccón</t>
  </si>
  <si>
    <t>Total de Equipos de Transporte Elevacion y Traccón</t>
  </si>
  <si>
    <t>Total de  Activos Fijos</t>
  </si>
  <si>
    <t>Total Intangibles (6.3)</t>
  </si>
  <si>
    <t>19 dias de sept 2025</t>
  </si>
  <si>
    <t>oct - dic-2025</t>
  </si>
  <si>
    <t>enero y agosto 2026</t>
  </si>
  <si>
    <t>11 dias del mes de sept 2026</t>
  </si>
  <si>
    <t>LIB-1412-1</t>
  </si>
  <si>
    <t>E450000007839</t>
  </si>
  <si>
    <t>LIB-1563-1</t>
  </si>
  <si>
    <t>E450000007837</t>
  </si>
  <si>
    <t>11/09/2025 hasta 11/09/2026</t>
  </si>
  <si>
    <t>11/09/2024 hasta 1/09/2026</t>
  </si>
  <si>
    <t>DVG-</t>
  </si>
  <si>
    <t>19 dias de setp. 2025</t>
  </si>
  <si>
    <t>Octubre y Diciembre 2025</t>
  </si>
  <si>
    <t>E450000007305</t>
  </si>
  <si>
    <t>E45000007282</t>
  </si>
  <si>
    <t>E45000007281</t>
  </si>
  <si>
    <t>E45000007242</t>
  </si>
  <si>
    <t>7 dias de agost. 2025</t>
  </si>
  <si>
    <t>sept - dic - 2025</t>
  </si>
  <si>
    <t>23/08/2024 hasta 23/08/2026</t>
  </si>
  <si>
    <t>LIB-1322-1</t>
  </si>
  <si>
    <t>enero y julio 2026</t>
  </si>
  <si>
    <t>23 dias de agosto del 2026</t>
  </si>
  <si>
    <t>Anexo No. 6.22</t>
  </si>
  <si>
    <t xml:space="preserve">Anexos Nos. 6.1, 6.2 y 6.3  </t>
  </si>
  <si>
    <t>Inmuebles Anexo. 6.2</t>
  </si>
  <si>
    <t>Activos Intangibles. Anexo 6.3</t>
  </si>
  <si>
    <t>MONTO TOTAL CONSUMIDO AL 31/10/2025</t>
  </si>
  <si>
    <t>Carrocerias y remolques</t>
  </si>
  <si>
    <t>Otros Equipos de Transporte</t>
  </si>
  <si>
    <t>MAQ. EQ. MOB. INTANGIBLE</t>
  </si>
  <si>
    <t>Bce. Ejecutado Enero - Septiembre 2025</t>
  </si>
  <si>
    <t>Fecha de elaboracion 12/10/2025</t>
  </si>
  <si>
    <t>Balance al 30 /11/ 2025</t>
  </si>
  <si>
    <t>Balance al 30 /11/ 2024</t>
  </si>
  <si>
    <t>Fecha de elaboración: 11/12/2025</t>
  </si>
  <si>
    <t>11 dias del mes de sept  2026</t>
  </si>
  <si>
    <t>Monto pendiente al 30/11/2025</t>
  </si>
  <si>
    <t>Al 30 de Noviembre  2025</t>
  </si>
  <si>
    <t>Al 30 de Noviembre del  2025 y 2024</t>
  </si>
  <si>
    <t>Balance al  30 /11/ 2025</t>
  </si>
  <si>
    <t>Disponibilidad presupuestaria al 30/11/2025</t>
  </si>
  <si>
    <t>Balance al  30 / 11 /  2025</t>
  </si>
  <si>
    <t>Balance al  30 / 11 / 2025</t>
  </si>
  <si>
    <t>Al  30 / 11 / 2025</t>
  </si>
  <si>
    <t>Balance Disponible al 30/11/2025</t>
  </si>
  <si>
    <t>Bce. Ejecutado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</si>
</sst>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0000"/>
      <name val="Times New Roman"/>
      <family val="1"/>
    </font>
    <font>
      <u val="singleAccounting"/>
      <sz val="12"/>
      <name val="Times New Roman"/>
      <family val="1"/>
    </font>
    <font>
      <b/>
      <sz val="12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5" fontId="4" fillId="0" borderId="0" xfId="1" applyFont="1"/>
    <xf numFmtId="0" fontId="6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165" fontId="12" fillId="0" borderId="0" xfId="1" applyFont="1"/>
    <xf numFmtId="165" fontId="12" fillId="0" borderId="0" xfId="1" applyFont="1" applyFill="1"/>
    <xf numFmtId="165" fontId="12" fillId="0" borderId="0" xfId="0" applyNumberFormat="1" applyFont="1"/>
    <xf numFmtId="165" fontId="12" fillId="0" borderId="0" xfId="1" applyFont="1" applyFill="1" applyBorder="1"/>
    <xf numFmtId="43" fontId="12" fillId="0" borderId="0" xfId="0" applyNumberFormat="1" applyFont="1"/>
    <xf numFmtId="4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165" fontId="9" fillId="0" borderId="0" xfId="1" applyFont="1" applyFill="1" applyBorder="1" applyAlignment="1">
      <alignment horizontal="center"/>
    </xf>
    <xf numFmtId="165" fontId="14" fillId="0" borderId="0" xfId="0" applyNumberFormat="1" applyFont="1" applyAlignment="1">
      <alignment horizontal="center" vertical="center" wrapText="1"/>
    </xf>
    <xf numFmtId="165" fontId="14" fillId="0" borderId="0" xfId="1" applyFont="1" applyFill="1" applyBorder="1"/>
    <xf numFmtId="0" fontId="14" fillId="0" borderId="0" xfId="0" applyFont="1" applyAlignment="1">
      <alignment vertical="center"/>
    </xf>
    <xf numFmtId="165" fontId="14" fillId="0" borderId="0" xfId="1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6" fillId="0" borderId="1" xfId="0" applyNumberFormat="1" applyFont="1" applyBorder="1"/>
    <xf numFmtId="0" fontId="9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14" fillId="0" borderId="0" xfId="1" applyFont="1"/>
    <xf numFmtId="0" fontId="14" fillId="0" borderId="0" xfId="0" applyFont="1" applyAlignment="1">
      <alignment horizontal="center" vertical="center" wrapText="1"/>
    </xf>
    <xf numFmtId="165" fontId="16" fillId="0" borderId="0" xfId="1" applyFont="1" applyFill="1" applyBorder="1"/>
    <xf numFmtId="165" fontId="9" fillId="0" borderId="1" xfId="1" applyFont="1" applyBorder="1"/>
    <xf numFmtId="165" fontId="9" fillId="0" borderId="0" xfId="1" applyFont="1" applyBorder="1"/>
    <xf numFmtId="0" fontId="9" fillId="0" borderId="0" xfId="0" applyFont="1" applyAlignment="1">
      <alignment vertical="center" wrapText="1"/>
    </xf>
    <xf numFmtId="165" fontId="14" fillId="0" borderId="0" xfId="1" applyFont="1" applyAlignment="1">
      <alignment horizontal="center"/>
    </xf>
    <xf numFmtId="165" fontId="14" fillId="0" borderId="0" xfId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" fontId="4" fillId="0" borderId="0" xfId="3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14" fillId="0" borderId="0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9" fillId="0" borderId="0" xfId="1" applyFont="1" applyFill="1" applyBorder="1"/>
    <xf numFmtId="165" fontId="14" fillId="0" borderId="0" xfId="0" applyNumberFormat="1" applyFont="1"/>
    <xf numFmtId="165" fontId="14" fillId="0" borderId="0" xfId="1" applyFont="1" applyFill="1"/>
    <xf numFmtId="165" fontId="14" fillId="0" borderId="3" xfId="0" applyNumberFormat="1" applyFont="1" applyBorder="1"/>
    <xf numFmtId="165" fontId="9" fillId="0" borderId="0" xfId="0" applyNumberFormat="1" applyFont="1"/>
    <xf numFmtId="165" fontId="9" fillId="0" borderId="3" xfId="0" applyNumberFormat="1" applyFont="1" applyBorder="1"/>
    <xf numFmtId="165" fontId="9" fillId="0" borderId="1" xfId="0" applyNumberFormat="1" applyFont="1" applyBorder="1"/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165" fontId="19" fillId="0" borderId="0" xfId="0" applyNumberFormat="1" applyFont="1"/>
    <xf numFmtId="0" fontId="14" fillId="0" borderId="1" xfId="0" applyFont="1" applyBorder="1"/>
    <xf numFmtId="0" fontId="14" fillId="0" borderId="3" xfId="0" applyFont="1" applyBorder="1"/>
    <xf numFmtId="0" fontId="9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4" fontId="9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vertical="center" indent="5"/>
    </xf>
    <xf numFmtId="165" fontId="18" fillId="0" borderId="0" xfId="0" applyNumberFormat="1" applyFont="1"/>
    <xf numFmtId="0" fontId="19" fillId="0" borderId="0" xfId="0" applyFont="1" applyAlignment="1">
      <alignment horizontal="left" vertical="center"/>
    </xf>
    <xf numFmtId="165" fontId="19" fillId="0" borderId="3" xfId="1" applyFont="1" applyBorder="1" applyAlignment="1">
      <alignment horizontal="center" vertical="center"/>
    </xf>
    <xf numFmtId="165" fontId="18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4" fontId="19" fillId="0" borderId="0" xfId="1" applyNumberFormat="1" applyFont="1" applyFill="1" applyAlignment="1">
      <alignment horizontal="right" vertical="center"/>
    </xf>
    <xf numFmtId="165" fontId="19" fillId="0" borderId="0" xfId="1" applyFont="1"/>
    <xf numFmtId="4" fontId="18" fillId="0" borderId="0" xfId="1" applyNumberFormat="1" applyFont="1" applyBorder="1" applyAlignment="1">
      <alignment horizontal="right" vertical="center"/>
    </xf>
    <xf numFmtId="4" fontId="18" fillId="0" borderId="0" xfId="1" applyNumberFormat="1" applyFont="1" applyBorder="1" applyAlignment="1">
      <alignment vertical="center"/>
    </xf>
    <xf numFmtId="4" fontId="19" fillId="0" borderId="0" xfId="1" applyNumberFormat="1" applyFont="1" applyAlignment="1">
      <alignment horizontal="right" vertical="center"/>
    </xf>
    <xf numFmtId="4" fontId="19" fillId="0" borderId="3" xfId="1" applyNumberFormat="1" applyFont="1" applyBorder="1" applyAlignment="1">
      <alignment horizontal="right"/>
    </xf>
    <xf numFmtId="4" fontId="18" fillId="0" borderId="0" xfId="0" applyNumberFormat="1" applyFont="1"/>
    <xf numFmtId="4" fontId="19" fillId="0" borderId="0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4" fontId="19" fillId="0" borderId="0" xfId="1" applyNumberFormat="1" applyFont="1" applyAlignment="1">
      <alignment horizontal="right"/>
    </xf>
    <xf numFmtId="4" fontId="18" fillId="0" borderId="2" xfId="1" applyNumberFormat="1" applyFont="1" applyBorder="1" applyAlignment="1">
      <alignment horizontal="right" vertical="center"/>
    </xf>
    <xf numFmtId="165" fontId="19" fillId="0" borderId="3" xfId="1" applyFont="1" applyBorder="1"/>
    <xf numFmtId="165" fontId="18" fillId="0" borderId="1" xfId="1" applyFont="1" applyBorder="1"/>
    <xf numFmtId="165" fontId="19" fillId="0" borderId="0" xfId="1" applyFont="1" applyAlignment="1">
      <alignment horizontal="center" vertical="center"/>
    </xf>
    <xf numFmtId="165" fontId="22" fillId="0" borderId="0" xfId="1" applyFont="1" applyAlignment="1">
      <alignment horizontal="center" vertical="center"/>
    </xf>
    <xf numFmtId="165" fontId="18" fillId="0" borderId="3" xfId="1" applyFont="1" applyBorder="1" applyAlignment="1">
      <alignment horizontal="center" vertical="center"/>
    </xf>
    <xf numFmtId="165" fontId="18" fillId="0" borderId="0" xfId="1" applyFont="1" applyBorder="1" applyAlignment="1">
      <alignment horizontal="center" vertical="center"/>
    </xf>
    <xf numFmtId="165" fontId="18" fillId="0" borderId="1" xfId="0" applyNumberFormat="1" applyFont="1" applyBorder="1"/>
    <xf numFmtId="0" fontId="18" fillId="0" borderId="0" xfId="0" applyFont="1" applyAlignment="1">
      <alignment horizontal="left" vertical="center" indent="5"/>
    </xf>
    <xf numFmtId="0" fontId="4" fillId="0" borderId="6" xfId="0" applyFont="1" applyBorder="1"/>
    <xf numFmtId="0" fontId="4" fillId="0" borderId="4" xfId="0" applyFont="1" applyBorder="1"/>
    <xf numFmtId="165" fontId="6" fillId="0" borderId="9" xfId="1" applyFont="1" applyBorder="1"/>
    <xf numFmtId="165" fontId="6" fillId="0" borderId="10" xfId="1" applyFont="1" applyBorder="1"/>
    <xf numFmtId="0" fontId="6" fillId="0" borderId="11" xfId="0" applyFont="1" applyBorder="1" applyAlignment="1">
      <alignment horizontal="center"/>
    </xf>
    <xf numFmtId="14" fontId="4" fillId="0" borderId="7" xfId="1" applyNumberFormat="1" applyFont="1" applyBorder="1" applyAlignment="1">
      <alignment horizontal="left"/>
    </xf>
    <xf numFmtId="165" fontId="4" fillId="5" borderId="7" xfId="1" applyFont="1" applyFill="1" applyBorder="1"/>
    <xf numFmtId="0" fontId="6" fillId="0" borderId="8" xfId="0" applyFont="1" applyBorder="1" applyAlignment="1">
      <alignment horizontal="center"/>
    </xf>
    <xf numFmtId="165" fontId="6" fillId="0" borderId="12" xfId="1" applyFont="1" applyBorder="1"/>
    <xf numFmtId="14" fontId="4" fillId="0" borderId="13" xfId="1" applyNumberFormat="1" applyFont="1" applyBorder="1"/>
    <xf numFmtId="0" fontId="6" fillId="0" borderId="14" xfId="0" applyFont="1" applyBorder="1" applyAlignment="1">
      <alignment horizontal="center"/>
    </xf>
    <xf numFmtId="165" fontId="4" fillId="0" borderId="5" xfId="1" applyFont="1" applyBorder="1"/>
    <xf numFmtId="165" fontId="4" fillId="4" borderId="4" xfId="1" applyFont="1" applyFill="1" applyBorder="1" applyAlignment="1">
      <alignment horizontal="left"/>
    </xf>
    <xf numFmtId="165" fontId="4" fillId="0" borderId="4" xfId="1" applyFont="1" applyBorder="1"/>
    <xf numFmtId="0" fontId="6" fillId="0" borderId="4" xfId="0" applyFont="1" applyBorder="1"/>
    <xf numFmtId="17" fontId="4" fillId="0" borderId="4" xfId="1" applyNumberFormat="1" applyFont="1" applyBorder="1"/>
    <xf numFmtId="17" fontId="4" fillId="0" borderId="4" xfId="1" applyNumberFormat="1" applyFont="1" applyBorder="1" applyAlignment="1">
      <alignment horizontal="left"/>
    </xf>
    <xf numFmtId="165" fontId="4" fillId="0" borderId="4" xfId="1" applyFont="1" applyBorder="1" applyAlignment="1">
      <alignment horizontal="left"/>
    </xf>
    <xf numFmtId="165" fontId="6" fillId="0" borderId="5" xfId="1" applyFont="1" applyBorder="1"/>
    <xf numFmtId="49" fontId="4" fillId="0" borderId="4" xfId="1" applyNumberFormat="1" applyFont="1" applyBorder="1" applyAlignment="1">
      <alignment horizontal="left"/>
    </xf>
    <xf numFmtId="49" fontId="4" fillId="0" borderId="4" xfId="1" applyNumberFormat="1" applyFont="1" applyBorder="1"/>
    <xf numFmtId="165" fontId="6" fillId="3" borderId="5" xfId="1" applyFont="1" applyFill="1" applyBorder="1"/>
    <xf numFmtId="165" fontId="6" fillId="3" borderId="4" xfId="1" applyFont="1" applyFill="1" applyBorder="1" applyAlignment="1">
      <alignment horizontal="left"/>
    </xf>
    <xf numFmtId="165" fontId="6" fillId="3" borderId="4" xfId="1" applyFont="1" applyFill="1" applyBorder="1"/>
    <xf numFmtId="0" fontId="6" fillId="3" borderId="6" xfId="0" applyFont="1" applyFill="1" applyBorder="1"/>
    <xf numFmtId="165" fontId="6" fillId="0" borderId="4" xfId="1" applyFont="1" applyBorder="1" applyAlignment="1">
      <alignment horizontal="left"/>
    </xf>
    <xf numFmtId="165" fontId="6" fillId="0" borderId="4" xfId="1" applyFont="1" applyBorder="1"/>
    <xf numFmtId="0" fontId="6" fillId="0" borderId="6" xfId="0" applyFont="1" applyBorder="1"/>
    <xf numFmtId="165" fontId="6" fillId="3" borderId="5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/>
    <xf numFmtId="0" fontId="6" fillId="0" borderId="9" xfId="0" applyFont="1" applyBorder="1"/>
    <xf numFmtId="0" fontId="4" fillId="0" borderId="10" xfId="0" applyFont="1" applyBorder="1"/>
    <xf numFmtId="165" fontId="6" fillId="0" borderId="11" xfId="0" applyNumberFormat="1" applyFont="1" applyBorder="1"/>
    <xf numFmtId="14" fontId="4" fillId="0" borderId="4" xfId="1" applyNumberFormat="1" applyFont="1" applyBorder="1" applyAlignment="1">
      <alignment horizontal="left"/>
    </xf>
    <xf numFmtId="165" fontId="4" fillId="5" borderId="4" xfId="1" applyFont="1" applyFill="1" applyBorder="1"/>
    <xf numFmtId="14" fontId="4" fillId="0" borderId="4" xfId="1" applyNumberFormat="1" applyFont="1" applyBorder="1"/>
    <xf numFmtId="49" fontId="4" fillId="3" borderId="4" xfId="1" applyNumberFormat="1" applyFont="1" applyFill="1" applyBorder="1"/>
    <xf numFmtId="165" fontId="4" fillId="3" borderId="4" xfId="1" applyFont="1" applyFill="1" applyBorder="1"/>
    <xf numFmtId="165" fontId="4" fillId="0" borderId="4" xfId="0" applyNumberFormat="1" applyFont="1" applyBorder="1"/>
    <xf numFmtId="165" fontId="4" fillId="0" borderId="4" xfId="1" applyFont="1" applyFill="1" applyBorder="1"/>
    <xf numFmtId="165" fontId="6" fillId="0" borderId="13" xfId="1" applyFont="1" applyBorder="1"/>
    <xf numFmtId="0" fontId="6" fillId="0" borderId="6" xfId="0" applyFont="1" applyBorder="1" applyAlignment="1">
      <alignment horizontal="center"/>
    </xf>
    <xf numFmtId="0" fontId="4" fillId="0" borderId="15" xfId="0" applyFont="1" applyBorder="1"/>
    <xf numFmtId="165" fontId="6" fillId="0" borderId="16" xfId="0" applyNumberFormat="1" applyFont="1" applyBorder="1"/>
    <xf numFmtId="165" fontId="6" fillId="0" borderId="17" xfId="1" applyFont="1" applyBorder="1"/>
    <xf numFmtId="165" fontId="6" fillId="0" borderId="18" xfId="1" applyFont="1" applyBorder="1"/>
    <xf numFmtId="165" fontId="4" fillId="0" borderId="18" xfId="1" applyFont="1" applyBorder="1"/>
    <xf numFmtId="165" fontId="6" fillId="3" borderId="18" xfId="1" applyFont="1" applyFill="1" applyBorder="1"/>
    <xf numFmtId="165" fontId="6" fillId="3" borderId="18" xfId="0" applyNumberFormat="1" applyFont="1" applyFill="1" applyBorder="1"/>
    <xf numFmtId="0" fontId="6" fillId="0" borderId="19" xfId="0" applyFont="1" applyBorder="1"/>
    <xf numFmtId="165" fontId="6" fillId="0" borderId="20" xfId="1" applyFont="1" applyBorder="1"/>
    <xf numFmtId="165" fontId="4" fillId="0" borderId="18" xfId="0" applyNumberFormat="1" applyFont="1" applyBorder="1"/>
    <xf numFmtId="14" fontId="4" fillId="0" borderId="13" xfId="1" applyNumberFormat="1" applyFont="1" applyBorder="1" applyAlignment="1">
      <alignment horizontal="left"/>
    </xf>
    <xf numFmtId="165" fontId="4" fillId="5" borderId="13" xfId="1" applyFont="1" applyFill="1" applyBorder="1"/>
    <xf numFmtId="165" fontId="23" fillId="0" borderId="0" xfId="1" applyFont="1" applyFill="1"/>
    <xf numFmtId="165" fontId="9" fillId="0" borderId="0" xfId="1" applyFont="1" applyFill="1"/>
    <xf numFmtId="165" fontId="24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15" fillId="0" borderId="0" xfId="0" applyFont="1"/>
    <xf numFmtId="165" fontId="14" fillId="0" borderId="3" xfId="1" applyFont="1" applyFill="1" applyBorder="1"/>
    <xf numFmtId="165" fontId="9" fillId="0" borderId="3" xfId="1" applyFont="1" applyFill="1" applyBorder="1"/>
    <xf numFmtId="9" fontId="9" fillId="0" borderId="0" xfId="0" applyNumberFormat="1" applyFont="1" applyAlignment="1">
      <alignment horizontal="center"/>
    </xf>
    <xf numFmtId="4" fontId="14" fillId="0" borderId="3" xfId="1" applyNumberFormat="1" applyFont="1" applyBorder="1"/>
    <xf numFmtId="0" fontId="14" fillId="0" borderId="0" xfId="0" applyFont="1" applyAlignment="1">
      <alignment horizontal="left"/>
    </xf>
    <xf numFmtId="4" fontId="9" fillId="0" borderId="1" xfId="0" applyNumberFormat="1" applyFont="1" applyBorder="1"/>
    <xf numFmtId="4" fontId="14" fillId="0" borderId="0" xfId="1" applyNumberFormat="1" applyFont="1"/>
    <xf numFmtId="4" fontId="14" fillId="0" borderId="3" xfId="0" applyNumberFormat="1" applyFont="1" applyBorder="1"/>
    <xf numFmtId="4" fontId="14" fillId="0" borderId="0" xfId="1" applyNumberFormat="1" applyFont="1" applyBorder="1"/>
    <xf numFmtId="165" fontId="9" fillId="0" borderId="2" xfId="0" applyNumberFormat="1" applyFont="1" applyBorder="1"/>
    <xf numFmtId="166" fontId="18" fillId="0" borderId="3" xfId="1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horizontal="left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166" fontId="19" fillId="0" borderId="0" xfId="0" applyNumberFormat="1" applyFont="1"/>
    <xf numFmtId="166" fontId="18" fillId="0" borderId="0" xfId="0" applyNumberFormat="1" applyFont="1"/>
    <xf numFmtId="166" fontId="18" fillId="0" borderId="1" xfId="1" applyNumberFormat="1" applyFont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6" fontId="18" fillId="0" borderId="0" xfId="1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horizontal="right" vertical="center" wrapText="1"/>
    </xf>
    <xf numFmtId="166" fontId="18" fillId="0" borderId="3" xfId="0" applyNumberFormat="1" applyFont="1" applyBorder="1" applyAlignment="1">
      <alignment vertical="center" wrapText="1"/>
    </xf>
    <xf numFmtId="166" fontId="14" fillId="0" borderId="0" xfId="0" applyNumberFormat="1" applyFont="1"/>
    <xf numFmtId="165" fontId="6" fillId="0" borderId="22" xfId="0" applyNumberFormat="1" applyFont="1" applyBorder="1"/>
    <xf numFmtId="165" fontId="6" fillId="0" borderId="3" xfId="0" applyNumberFormat="1" applyFont="1" applyBorder="1"/>
    <xf numFmtId="0" fontId="4" fillId="0" borderId="21" xfId="0" applyFont="1" applyBorder="1"/>
    <xf numFmtId="0" fontId="6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26" xfId="0" applyFont="1" applyBorder="1"/>
    <xf numFmtId="0" fontId="4" fillId="0" borderId="27" xfId="0" applyFont="1" applyBorder="1"/>
    <xf numFmtId="0" fontId="0" fillId="0" borderId="26" xfId="0" applyBorder="1"/>
    <xf numFmtId="165" fontId="4" fillId="0" borderId="0" xfId="1" applyFont="1" applyBorder="1"/>
    <xf numFmtId="0" fontId="6" fillId="0" borderId="26" xfId="0" applyFont="1" applyBorder="1"/>
    <xf numFmtId="0" fontId="0" fillId="0" borderId="3" xfId="0" applyBorder="1"/>
    <xf numFmtId="0" fontId="4" fillId="0" borderId="3" xfId="0" applyFont="1" applyBorder="1"/>
    <xf numFmtId="0" fontId="4" fillId="0" borderId="20" xfId="0" applyFont="1" applyBorder="1"/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6" fontId="18" fillId="0" borderId="2" xfId="1" applyNumberFormat="1" applyFont="1" applyFill="1" applyBorder="1" applyAlignment="1">
      <alignment horizontal="center" vertical="center" wrapText="1"/>
    </xf>
    <xf numFmtId="166" fontId="18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5" fontId="6" fillId="0" borderId="7" xfId="1" applyFont="1" applyBorder="1"/>
    <xf numFmtId="0" fontId="6" fillId="0" borderId="13" xfId="0" applyFont="1" applyBorder="1" applyAlignment="1">
      <alignment horizontal="center"/>
    </xf>
    <xf numFmtId="165" fontId="6" fillId="3" borderId="4" xfId="0" applyNumberFormat="1" applyFont="1" applyFill="1" applyBorder="1"/>
    <xf numFmtId="0" fontId="6" fillId="0" borderId="10" xfId="0" applyFont="1" applyBorder="1"/>
    <xf numFmtId="165" fontId="6" fillId="0" borderId="10" xfId="0" applyNumberFormat="1" applyFont="1" applyBorder="1"/>
    <xf numFmtId="0" fontId="6" fillId="0" borderId="4" xfId="0" applyFont="1" applyBorder="1" applyAlignment="1">
      <alignment horizontal="center"/>
    </xf>
    <xf numFmtId="0" fontId="4" fillId="3" borderId="4" xfId="0" applyFont="1" applyFill="1" applyBorder="1"/>
    <xf numFmtId="0" fontId="6" fillId="0" borderId="15" xfId="0" applyFont="1" applyBorder="1"/>
    <xf numFmtId="165" fontId="6" fillId="0" borderId="15" xfId="0" applyNumberFormat="1" applyFont="1" applyBorder="1"/>
    <xf numFmtId="165" fontId="6" fillId="0" borderId="0" xfId="0" applyNumberFormat="1" applyFont="1"/>
    <xf numFmtId="0" fontId="6" fillId="0" borderId="7" xfId="0" applyFont="1" applyBorder="1" applyAlignment="1">
      <alignment horizontal="center"/>
    </xf>
    <xf numFmtId="0" fontId="6" fillId="0" borderId="21" xfId="0" applyFont="1" applyBorder="1"/>
    <xf numFmtId="165" fontId="6" fillId="0" borderId="21" xfId="0" applyNumberFormat="1" applyFont="1" applyBorder="1"/>
    <xf numFmtId="0" fontId="6" fillId="0" borderId="0" xfId="0" applyFont="1" applyAlignment="1">
      <alignment horizontal="right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165" fontId="4" fillId="4" borderId="4" xfId="1" applyFont="1" applyFill="1" applyBorder="1" applyAlignment="1"/>
    <xf numFmtId="166" fontId="9" fillId="0" borderId="0" xfId="0" applyNumberFormat="1" applyFont="1" applyAlignment="1">
      <alignment vertical="center"/>
    </xf>
    <xf numFmtId="166" fontId="14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14" fillId="0" borderId="0" xfId="1" applyNumberFormat="1" applyFont="1"/>
    <xf numFmtId="166" fontId="14" fillId="0" borderId="0" xfId="0" applyNumberFormat="1" applyFont="1" applyAlignment="1">
      <alignment horizontal="center" vertical="center"/>
    </xf>
    <xf numFmtId="165" fontId="9" fillId="0" borderId="2" xfId="1" applyFont="1" applyFill="1" applyBorder="1"/>
    <xf numFmtId="166" fontId="14" fillId="0" borderId="0" xfId="1" applyNumberFormat="1" applyFont="1" applyBorder="1"/>
    <xf numFmtId="166" fontId="19" fillId="0" borderId="0" xfId="1" applyNumberFormat="1" applyFont="1" applyFill="1" applyBorder="1"/>
    <xf numFmtId="166" fontId="18" fillId="0" borderId="0" xfId="1" applyNumberFormat="1" applyFont="1" applyFill="1" applyBorder="1" applyAlignment="1">
      <alignment horizontal="right"/>
    </xf>
    <xf numFmtId="166" fontId="19" fillId="0" borderId="0" xfId="1" applyNumberFormat="1" applyFont="1" applyFill="1" applyBorder="1" applyAlignment="1">
      <alignment horizontal="right"/>
    </xf>
    <xf numFmtId="4" fontId="19" fillId="0" borderId="3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166" fontId="1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6">
    <cellStyle name="Millares" xfId="1" builtinId="3"/>
    <cellStyle name="Millares 2" xfId="4" xr:uid="{00000000-0005-0000-0000-000001000000}"/>
    <cellStyle name="Millares 2 2" xfId="5" xr:uid="{238BE5ED-76AD-40D7-B6FE-2F3B0401CAF1}"/>
    <cellStyle name="Moneda" xfId="3" builtinId="4"/>
    <cellStyle name="Normal" xfId="0" builtinId="0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106681</xdr:colOff>
      <xdr:row>1</xdr:row>
      <xdr:rowOff>186690</xdr:rowOff>
    </xdr:from>
    <xdr:to>
      <xdr:col>3</xdr:col>
      <xdr:colOff>273541</xdr:colOff>
      <xdr:row>5</xdr:row>
      <xdr:rowOff>180270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556" y="377190"/>
          <a:ext cx="1462260" cy="7555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971160</xdr:colOff>
      <xdr:row>30</xdr:row>
      <xdr:rowOff>28380</xdr:rowOff>
    </xdr:from>
    <xdr:to>
      <xdr:col>3</xdr:col>
      <xdr:colOff>971520</xdr:colOff>
      <xdr:row>30</xdr:row>
      <xdr:rowOff>28740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971160</xdr:colOff>
      <xdr:row>30</xdr:row>
      <xdr:rowOff>28380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2186939</xdr:colOff>
      <xdr:row>1</xdr:row>
      <xdr:rowOff>161925</xdr:rowOff>
    </xdr:from>
    <xdr:to>
      <xdr:col>1</xdr:col>
      <xdr:colOff>597389</xdr:colOff>
      <xdr:row>5</xdr:row>
      <xdr:rowOff>71685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360045"/>
          <a:ext cx="1626090" cy="70224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1089660</xdr:colOff>
      <xdr:row>1</xdr:row>
      <xdr:rowOff>22860</xdr:rowOff>
    </xdr:from>
    <xdr:to>
      <xdr:col>3</xdr:col>
      <xdr:colOff>978390</xdr:colOff>
      <xdr:row>4</xdr:row>
      <xdr:rowOff>130740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617220"/>
          <a:ext cx="1626090" cy="70224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2550795</xdr:colOff>
      <xdr:row>0</xdr:row>
      <xdr:rowOff>0</xdr:rowOff>
    </xdr:from>
    <xdr:to>
      <xdr:col>1</xdr:col>
      <xdr:colOff>103995</xdr:colOff>
      <xdr:row>4</xdr:row>
      <xdr:rowOff>3105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53A3C80-4780-4BCD-97DC-FBF3936C9C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795" y="0"/>
          <a:ext cx="1401300" cy="7079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1750695</xdr:colOff>
      <xdr:row>3</xdr:row>
      <xdr:rowOff>158115</xdr:rowOff>
    </xdr:from>
    <xdr:to>
      <xdr:col>2</xdr:col>
      <xdr:colOff>1161270</xdr:colOff>
      <xdr:row>7</xdr:row>
      <xdr:rowOff>159315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8375" y="683895"/>
          <a:ext cx="1567035" cy="7022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2228849</xdr:colOff>
      <xdr:row>1</xdr:row>
      <xdr:rowOff>114300</xdr:rowOff>
    </xdr:from>
    <xdr:to>
      <xdr:col>1</xdr:col>
      <xdr:colOff>1257299</xdr:colOff>
      <xdr:row>5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49" y="876300"/>
          <a:ext cx="1588770" cy="76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456884</xdr:colOff>
      <xdr:row>0</xdr:row>
      <xdr:rowOff>167640</xdr:rowOff>
    </xdr:from>
    <xdr:to>
      <xdr:col>2</xdr:col>
      <xdr:colOff>456883</xdr:colOff>
      <xdr:row>5</xdr:row>
      <xdr:rowOff>173989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04" y="167640"/>
          <a:ext cx="1882139" cy="9969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2327274</xdr:colOff>
      <xdr:row>0</xdr:row>
      <xdr:rowOff>106680</xdr:rowOff>
    </xdr:from>
    <xdr:to>
      <xdr:col>2</xdr:col>
      <xdr:colOff>364344</xdr:colOff>
      <xdr:row>4</xdr:row>
      <xdr:rowOff>153600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274" y="106680"/>
          <a:ext cx="1565130" cy="7632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0</xdr:row>
      <xdr:rowOff>0</xdr:rowOff>
    </xdr:from>
    <xdr:to>
      <xdr:col>4</xdr:col>
      <xdr:colOff>582150</xdr:colOff>
      <xdr:row>4</xdr:row>
      <xdr:rowOff>31680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75260"/>
          <a:ext cx="1567035" cy="7327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2524125</xdr:colOff>
      <xdr:row>2</xdr:row>
      <xdr:rowOff>0</xdr:rowOff>
    </xdr:from>
    <xdr:to>
      <xdr:col>1</xdr:col>
      <xdr:colOff>730740</xdr:colOff>
      <xdr:row>5</xdr:row>
      <xdr:rowOff>159315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96240"/>
          <a:ext cx="1641330" cy="7536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2550795</xdr:colOff>
      <xdr:row>0</xdr:row>
      <xdr:rowOff>0</xdr:rowOff>
    </xdr:from>
    <xdr:to>
      <xdr:col>1</xdr:col>
      <xdr:colOff>103995</xdr:colOff>
      <xdr:row>4</xdr:row>
      <xdr:rowOff>3105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795" y="0"/>
          <a:ext cx="1515600" cy="6965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2381250</xdr:colOff>
      <xdr:row>1</xdr:row>
      <xdr:rowOff>179070</xdr:rowOff>
    </xdr:from>
    <xdr:to>
      <xdr:col>1</xdr:col>
      <xdr:colOff>345930</xdr:colOff>
      <xdr:row>5</xdr:row>
      <xdr:rowOff>88830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77190"/>
          <a:ext cx="1515600" cy="702240"/>
        </a:xfrm>
        <a:prstGeom prst="rect">
          <a:avLst/>
        </a:prstGeom>
        <a:noFill/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5T16:10:18.76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11T15:33:53.77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6"/>
  </sheetPr>
  <dimension ref="A2:F66"/>
  <sheetViews>
    <sheetView tabSelected="1" workbookViewId="0">
      <selection activeCell="C48" sqref="C48"/>
    </sheetView>
  </sheetViews>
  <sheetFormatPr baseColWidth="10" defaultColWidth="11.42578125" defaultRowHeight="15" x14ac:dyDescent="0.25"/>
  <cols>
    <col min="1" max="1" width="24.85546875" style="2" customWidth="1"/>
    <col min="2" max="2" width="28.7109375" style="2" customWidth="1"/>
    <col min="3" max="6" width="19.42578125" style="2" bestFit="1" customWidth="1"/>
    <col min="7" max="16384" width="11.42578125" style="2"/>
  </cols>
  <sheetData>
    <row r="2" spans="1:6" ht="15" customHeight="1" x14ac:dyDescent="0.25"/>
    <row r="3" spans="1:6" ht="15" customHeight="1" x14ac:dyDescent="0.25"/>
    <row r="4" spans="1:6" x14ac:dyDescent="0.25">
      <c r="A4" s="250"/>
      <c r="B4" s="250"/>
      <c r="C4" s="1"/>
    </row>
    <row r="5" spans="1:6" x14ac:dyDescent="0.25">
      <c r="A5" s="250"/>
      <c r="B5" s="250"/>
      <c r="C5" s="1"/>
    </row>
    <row r="6" spans="1:6" x14ac:dyDescent="0.25">
      <c r="A6" s="212"/>
      <c r="B6" s="212"/>
      <c r="C6" s="212"/>
      <c r="D6" s="212"/>
      <c r="E6" s="212"/>
      <c r="F6" s="212"/>
    </row>
    <row r="7" spans="1:6" x14ac:dyDescent="0.25">
      <c r="A7" s="254" t="s">
        <v>18</v>
      </c>
      <c r="B7" s="254"/>
      <c r="C7" s="254"/>
      <c r="D7" s="254"/>
      <c r="E7" s="254"/>
      <c r="F7" s="254"/>
    </row>
    <row r="8" spans="1:6" x14ac:dyDescent="0.25">
      <c r="A8" s="3"/>
      <c r="B8" s="3"/>
      <c r="C8" s="3"/>
      <c r="D8" s="3"/>
    </row>
    <row r="9" spans="1:6" ht="15.75" x14ac:dyDescent="0.25">
      <c r="A9" s="255" t="s">
        <v>100</v>
      </c>
      <c r="B9" s="255"/>
      <c r="C9" s="255"/>
      <c r="D9" s="255"/>
      <c r="E9" s="255"/>
      <c r="F9" s="255"/>
    </row>
    <row r="10" spans="1:6" ht="15.75" x14ac:dyDescent="0.25">
      <c r="A10" s="255" t="s">
        <v>1</v>
      </c>
      <c r="B10" s="255"/>
      <c r="C10" s="255"/>
      <c r="D10" s="255"/>
      <c r="E10" s="255"/>
      <c r="F10" s="255"/>
    </row>
    <row r="11" spans="1:6" ht="15.75" x14ac:dyDescent="0.25">
      <c r="A11" s="255" t="s">
        <v>245</v>
      </c>
      <c r="B11" s="255"/>
      <c r="C11" s="255"/>
      <c r="D11" s="255"/>
      <c r="E11" s="255"/>
      <c r="F11" s="255"/>
    </row>
    <row r="12" spans="1:6" ht="15" customHeight="1" x14ac:dyDescent="0.25">
      <c r="A12" s="255" t="s">
        <v>2</v>
      </c>
      <c r="B12" s="255"/>
      <c r="C12" s="255"/>
      <c r="D12" s="255"/>
      <c r="E12" s="255"/>
      <c r="F12" s="255"/>
    </row>
    <row r="13" spans="1:6" ht="15" customHeight="1" x14ac:dyDescent="0.25">
      <c r="A13" s="21"/>
      <c r="B13" s="21"/>
      <c r="C13" s="21"/>
      <c r="D13" s="21"/>
      <c r="E13" s="21"/>
      <c r="F13" s="41"/>
    </row>
    <row r="14" spans="1:6" ht="15.75" x14ac:dyDescent="0.25">
      <c r="A14" s="67" t="s">
        <v>158</v>
      </c>
      <c r="B14" s="67"/>
      <c r="C14" s="256" t="s">
        <v>239</v>
      </c>
      <c r="D14" s="256"/>
      <c r="E14" s="256" t="s">
        <v>240</v>
      </c>
      <c r="F14" s="256"/>
    </row>
    <row r="15" spans="1:6" ht="15.75" x14ac:dyDescent="0.25">
      <c r="A15" s="79" t="s">
        <v>35</v>
      </c>
      <c r="B15" s="68"/>
      <c r="C15" s="24"/>
      <c r="D15" s="46"/>
      <c r="E15" s="24"/>
      <c r="F15" s="46"/>
    </row>
    <row r="16" spans="1:6" ht="13.9" customHeight="1" x14ac:dyDescent="0.25">
      <c r="A16" s="253" t="s">
        <v>159</v>
      </c>
      <c r="B16" s="253"/>
      <c r="C16" s="183"/>
      <c r="D16" s="182">
        <f>SUM(C17:C22)</f>
        <v>1100000</v>
      </c>
      <c r="E16" s="183"/>
      <c r="F16" s="182">
        <f>SUM(E17:E22)</f>
        <v>1365000</v>
      </c>
    </row>
    <row r="17" spans="1:6" ht="13.9" customHeight="1" x14ac:dyDescent="0.25">
      <c r="A17" s="64" t="s">
        <v>36</v>
      </c>
      <c r="B17" s="64"/>
      <c r="C17" s="184">
        <f>'Anexo 1 Efectivo Caja '!C23</f>
        <v>340000</v>
      </c>
      <c r="D17" s="185"/>
      <c r="E17" s="184">
        <v>400000</v>
      </c>
      <c r="F17" s="185"/>
    </row>
    <row r="18" spans="1:6" ht="15.75" x14ac:dyDescent="0.25">
      <c r="A18" s="64" t="s">
        <v>184</v>
      </c>
      <c r="B18" s="64"/>
      <c r="C18" s="184">
        <f>'Anexo 1 Efectivo Caja '!C22</f>
        <v>700000</v>
      </c>
      <c r="D18" s="185"/>
      <c r="E18" s="184">
        <v>700000</v>
      </c>
      <c r="F18" s="185"/>
    </row>
    <row r="19" spans="1:6" ht="13.9" customHeight="1" x14ac:dyDescent="0.25">
      <c r="A19" s="64" t="s">
        <v>103</v>
      </c>
      <c r="B19" s="64"/>
      <c r="C19" s="184">
        <f>'Anexo 1 Efectivo Caja '!C24</f>
        <v>30000</v>
      </c>
      <c r="D19" s="185"/>
      <c r="E19" s="184">
        <v>30000</v>
      </c>
      <c r="F19" s="185"/>
    </row>
    <row r="20" spans="1:6" ht="13.9" customHeight="1" x14ac:dyDescent="0.25">
      <c r="A20" s="211" t="s">
        <v>98</v>
      </c>
      <c r="B20" s="64"/>
      <c r="C20" s="184">
        <v>10000</v>
      </c>
      <c r="D20" s="185"/>
      <c r="E20" s="184">
        <v>10000</v>
      </c>
      <c r="F20" s="185"/>
    </row>
    <row r="21" spans="1:6" ht="15.6" customHeight="1" x14ac:dyDescent="0.25">
      <c r="A21" s="88" t="s">
        <v>99</v>
      </c>
      <c r="B21" s="64"/>
      <c r="C21" s="184">
        <v>20000</v>
      </c>
      <c r="D21" s="185"/>
      <c r="E21" s="184">
        <v>20000</v>
      </c>
      <c r="F21" s="185"/>
    </row>
    <row r="22" spans="1:6" ht="15.6" customHeight="1" x14ac:dyDescent="0.25">
      <c r="A22" s="64" t="s">
        <v>139</v>
      </c>
      <c r="B22" s="64"/>
      <c r="C22" s="184">
        <v>0</v>
      </c>
      <c r="D22" s="185"/>
      <c r="E22" s="184">
        <v>205000</v>
      </c>
      <c r="F22" s="185"/>
    </row>
    <row r="23" spans="1:6" ht="13.9" customHeight="1" x14ac:dyDescent="0.25">
      <c r="A23" s="64"/>
      <c r="B23" s="64"/>
      <c r="C23" s="184"/>
      <c r="D23" s="185"/>
      <c r="E23" s="184"/>
      <c r="F23" s="185"/>
    </row>
    <row r="24" spans="1:6" ht="13.9" customHeight="1" x14ac:dyDescent="0.25">
      <c r="A24" s="252" t="s">
        <v>42</v>
      </c>
      <c r="B24" s="252"/>
      <c r="C24" s="183"/>
      <c r="D24" s="182">
        <f>SUM(C25:C26)</f>
        <v>14904480.359999999</v>
      </c>
      <c r="E24" s="183"/>
      <c r="F24" s="182">
        <f>SUM(E25:E26)</f>
        <v>17045610.18</v>
      </c>
    </row>
    <row r="25" spans="1:6" ht="13.9" customHeight="1" x14ac:dyDescent="0.25">
      <c r="A25" s="257" t="s">
        <v>33</v>
      </c>
      <c r="B25" s="257"/>
      <c r="C25" s="184">
        <f>+'Anexo 2 EfectivoBanco. '!B20</f>
        <v>2689100.42</v>
      </c>
      <c r="D25" s="185"/>
      <c r="E25" s="184">
        <v>2691200.42</v>
      </c>
      <c r="F25" s="185"/>
    </row>
    <row r="26" spans="1:6" ht="15.75" x14ac:dyDescent="0.25">
      <c r="A26" s="257" t="s">
        <v>34</v>
      </c>
      <c r="B26" s="257"/>
      <c r="C26" s="184">
        <f>+'Anexo 2 EfectivoBanco. '!B21</f>
        <v>12215379.939999999</v>
      </c>
      <c r="D26" s="185"/>
      <c r="E26" s="184">
        <v>14354409.76</v>
      </c>
      <c r="F26" s="185"/>
    </row>
    <row r="27" spans="1:6" ht="15.75" x14ac:dyDescent="0.25">
      <c r="A27" s="64"/>
      <c r="B27" s="64"/>
      <c r="C27" s="184"/>
      <c r="D27" s="185"/>
      <c r="E27" s="184"/>
      <c r="F27" s="185"/>
    </row>
    <row r="28" spans="1:6" ht="13.9" customHeight="1" x14ac:dyDescent="0.25">
      <c r="A28" s="63" t="s">
        <v>188</v>
      </c>
      <c r="B28" s="63"/>
      <c r="C28" s="183"/>
      <c r="D28" s="182">
        <f>SUM(C29:C31)</f>
        <v>1731476020.4979727</v>
      </c>
      <c r="E28" s="183"/>
      <c r="F28" s="182">
        <f>SUM(E29:E31)</f>
        <v>1442079998.5799999</v>
      </c>
    </row>
    <row r="29" spans="1:6" ht="13.9" customHeight="1" x14ac:dyDescent="0.25">
      <c r="A29" s="252" t="s">
        <v>160</v>
      </c>
      <c r="B29" s="252"/>
      <c r="C29" s="184">
        <f>SUM('anexo 3 Est. de Rendimiento Fin'!D38)</f>
        <v>1715777693.7600005</v>
      </c>
      <c r="D29" s="185"/>
      <c r="E29" s="184">
        <v>1434881356.95</v>
      </c>
      <c r="F29" s="185"/>
    </row>
    <row r="30" spans="1:6" ht="13.9" customHeight="1" x14ac:dyDescent="0.25">
      <c r="A30" s="252" t="s">
        <v>104</v>
      </c>
      <c r="B30" s="252"/>
      <c r="C30" s="184">
        <v>2758113.5</v>
      </c>
      <c r="D30" s="185"/>
      <c r="E30" s="184">
        <v>4719617.26</v>
      </c>
      <c r="F30" s="185"/>
    </row>
    <row r="31" spans="1:6" ht="15.75" x14ac:dyDescent="0.25">
      <c r="A31" s="252" t="s">
        <v>102</v>
      </c>
      <c r="B31" s="252"/>
      <c r="C31" s="184">
        <f>SUM('Anexo 5 Gasto Pagado x adelant.'!D62)</f>
        <v>12940213.237972222</v>
      </c>
      <c r="D31" s="185"/>
      <c r="E31" s="184">
        <v>2479024.37</v>
      </c>
      <c r="F31" s="185"/>
    </row>
    <row r="32" spans="1:6" ht="14.45" customHeight="1" x14ac:dyDescent="0.25">
      <c r="A32" s="63"/>
      <c r="B32" s="63"/>
      <c r="C32" s="184"/>
      <c r="D32" s="185"/>
      <c r="E32" s="184"/>
      <c r="F32" s="185"/>
    </row>
    <row r="33" spans="1:6" ht="16.5" thickBot="1" x14ac:dyDescent="0.3">
      <c r="A33" s="252" t="s">
        <v>101</v>
      </c>
      <c r="B33" s="252"/>
      <c r="C33" s="186"/>
      <c r="D33" s="187">
        <f>SUM(D28+D24+D16)</f>
        <v>1747480500.8579726</v>
      </c>
      <c r="E33" s="186"/>
      <c r="F33" s="187">
        <f>SUM(F28+F24+F16)</f>
        <v>1460490608.76</v>
      </c>
    </row>
    <row r="34" spans="1:6" ht="14.45" customHeight="1" thickTop="1" x14ac:dyDescent="0.25">
      <c r="A34" s="68"/>
      <c r="B34" s="68"/>
      <c r="C34" s="186"/>
      <c r="D34" s="188"/>
      <c r="E34" s="186"/>
      <c r="F34" s="188"/>
    </row>
    <row r="35" spans="1:6" ht="15.75" x14ac:dyDescent="0.25">
      <c r="A35" s="252" t="s">
        <v>37</v>
      </c>
      <c r="B35" s="252"/>
      <c r="C35" s="186"/>
      <c r="D35" s="188"/>
      <c r="E35" s="186"/>
      <c r="F35" s="188"/>
    </row>
    <row r="36" spans="1:6" ht="13.9" customHeight="1" x14ac:dyDescent="0.25">
      <c r="A36" s="252" t="s">
        <v>105</v>
      </c>
      <c r="B36" s="252"/>
      <c r="C36" s="186"/>
      <c r="D36" s="182">
        <f>SUM(C37:C39)</f>
        <v>275909520.55999994</v>
      </c>
      <c r="E36" s="186"/>
      <c r="F36" s="182">
        <f>SUM(E37:E39)</f>
        <v>321338294.02999997</v>
      </c>
    </row>
    <row r="37" spans="1:6" ht="13.9" customHeight="1" x14ac:dyDescent="0.25">
      <c r="A37" s="251" t="s">
        <v>140</v>
      </c>
      <c r="B37" s="251"/>
      <c r="C37" s="184">
        <f>+'Anexo 6.1'!C46</f>
        <v>136493407.87999994</v>
      </c>
      <c r="D37" s="185"/>
      <c r="E37" s="184">
        <v>177803122.09</v>
      </c>
      <c r="F37" s="185"/>
    </row>
    <row r="38" spans="1:6" ht="13.9" customHeight="1" x14ac:dyDescent="0.25">
      <c r="A38" s="252" t="s">
        <v>30</v>
      </c>
      <c r="B38" s="252"/>
      <c r="C38" s="184">
        <f>+'Anexo 6.2'!C26</f>
        <v>139350223.36000001</v>
      </c>
      <c r="D38" s="185"/>
      <c r="E38" s="184">
        <v>142678683.81999999</v>
      </c>
      <c r="F38" s="185"/>
    </row>
    <row r="39" spans="1:6" ht="14.45" customHeight="1" x14ac:dyDescent="0.25">
      <c r="A39" s="258" t="s">
        <v>56</v>
      </c>
      <c r="B39" s="258"/>
      <c r="C39" s="184">
        <f>+'Anexo 6.3'!C25</f>
        <v>65889.320000000298</v>
      </c>
      <c r="D39" s="185"/>
      <c r="E39" s="184">
        <v>856488.12</v>
      </c>
      <c r="F39" s="185"/>
    </row>
    <row r="40" spans="1:6" ht="14.45" customHeight="1" x14ac:dyDescent="0.25">
      <c r="A40" s="68"/>
      <c r="B40" s="68"/>
      <c r="C40" s="184"/>
      <c r="D40" s="185"/>
      <c r="E40" s="184"/>
      <c r="F40" s="185"/>
    </row>
    <row r="41" spans="1:6" ht="14.45" customHeight="1" thickBot="1" x14ac:dyDescent="0.3">
      <c r="A41" s="92" t="s">
        <v>106</v>
      </c>
      <c r="B41" s="68"/>
      <c r="C41" s="184"/>
      <c r="D41" s="214">
        <f>D36</f>
        <v>275909520.55999994</v>
      </c>
      <c r="E41" s="184"/>
      <c r="F41" s="214">
        <f>F36</f>
        <v>321338294.02999997</v>
      </c>
    </row>
    <row r="42" spans="1:6" ht="16.5" thickTop="1" x14ac:dyDescent="0.25">
      <c r="A42" s="68"/>
      <c r="B42" s="68"/>
      <c r="C42" s="186"/>
      <c r="D42" s="190"/>
      <c r="E42" s="186"/>
      <c r="F42" s="190"/>
    </row>
    <row r="43" spans="1:6" ht="16.5" thickBot="1" x14ac:dyDescent="0.3">
      <c r="A43" s="68" t="s">
        <v>38</v>
      </c>
      <c r="B43" s="68"/>
      <c r="C43" s="186"/>
      <c r="D43" s="213">
        <f>+D33+D36</f>
        <v>2023390021.4179726</v>
      </c>
      <c r="E43" s="186"/>
      <c r="F43" s="213">
        <f>+F33+F36</f>
        <v>1781828902.79</v>
      </c>
    </row>
    <row r="44" spans="1:6" ht="16.5" thickTop="1" x14ac:dyDescent="0.25">
      <c r="A44" s="68"/>
      <c r="B44" s="68"/>
      <c r="C44" s="186"/>
      <c r="D44" s="191"/>
      <c r="E44" s="186"/>
      <c r="F44" s="191"/>
    </row>
    <row r="45" spans="1:6" ht="14.45" customHeight="1" x14ac:dyDescent="0.25">
      <c r="A45" s="68" t="s">
        <v>189</v>
      </c>
      <c r="B45" s="68"/>
      <c r="C45" s="186"/>
      <c r="D45" s="191"/>
      <c r="E45" s="186"/>
      <c r="F45" s="191"/>
    </row>
    <row r="46" spans="1:6" ht="15.75" x14ac:dyDescent="0.25">
      <c r="A46" s="252" t="s">
        <v>107</v>
      </c>
      <c r="B46" s="252"/>
      <c r="C46" s="186"/>
      <c r="D46" s="182">
        <f>SUM(C47+C48)</f>
        <v>468674119.38</v>
      </c>
      <c r="E46" s="186"/>
      <c r="F46" s="182">
        <f>+E47+E48</f>
        <v>213991.06</v>
      </c>
    </row>
    <row r="47" spans="1:6" ht="13.9" customHeight="1" x14ac:dyDescent="0.25">
      <c r="A47" s="252" t="s">
        <v>88</v>
      </c>
      <c r="B47" s="252"/>
      <c r="C47" s="246">
        <v>468581147.05000001</v>
      </c>
      <c r="D47" s="185"/>
      <c r="E47" s="247">
        <v>0</v>
      </c>
      <c r="F47" s="185"/>
    </row>
    <row r="48" spans="1:6" ht="15" customHeight="1" x14ac:dyDescent="0.25">
      <c r="A48" s="252" t="s">
        <v>123</v>
      </c>
      <c r="B48" s="252"/>
      <c r="C48" s="246">
        <f>SUM('Anexo 8 Retenciones'!E28)</f>
        <v>92972.33</v>
      </c>
      <c r="D48" s="191"/>
      <c r="E48" s="248">
        <v>213991.06</v>
      </c>
      <c r="F48" s="191"/>
    </row>
    <row r="49" spans="1:6" ht="13.9" customHeight="1" x14ac:dyDescent="0.25">
      <c r="A49" s="68"/>
      <c r="B49" s="68"/>
      <c r="C49" s="186"/>
      <c r="D49" s="193"/>
      <c r="E49" s="186"/>
      <c r="F49" s="193"/>
    </row>
    <row r="50" spans="1:6" ht="13.9" hidden="1" customHeight="1" x14ac:dyDescent="0.25">
      <c r="A50" s="252" t="s">
        <v>39</v>
      </c>
      <c r="B50" s="252"/>
      <c r="C50" s="184">
        <v>1E-3</v>
      </c>
      <c r="D50" s="192"/>
      <c r="E50" s="184">
        <v>1E-3</v>
      </c>
      <c r="F50" s="192"/>
    </row>
    <row r="51" spans="1:6" ht="13.9" hidden="1" customHeight="1" x14ac:dyDescent="0.25">
      <c r="A51" s="252" t="s">
        <v>40</v>
      </c>
      <c r="B51" s="252"/>
      <c r="C51" s="184"/>
      <c r="D51" s="194">
        <f>+C50</f>
        <v>1E-3</v>
      </c>
      <c r="E51" s="184"/>
      <c r="F51" s="194">
        <f>+E50</f>
        <v>1E-3</v>
      </c>
    </row>
    <row r="52" spans="1:6" ht="16.5" thickBot="1" x14ac:dyDescent="0.3">
      <c r="A52" s="68" t="s">
        <v>41</v>
      </c>
      <c r="B52" s="68"/>
      <c r="C52" s="186"/>
      <c r="D52" s="189">
        <f>+D46+D51</f>
        <v>468674119.38099998</v>
      </c>
      <c r="E52" s="186"/>
      <c r="F52" s="189">
        <f>+F46+F51</f>
        <v>213991.06099999999</v>
      </c>
    </row>
    <row r="53" spans="1:6" ht="14.45" customHeight="1" thickTop="1" x14ac:dyDescent="0.25">
      <c r="A53" s="62"/>
      <c r="B53" s="62"/>
      <c r="C53" s="186"/>
      <c r="D53" s="191"/>
      <c r="E53" s="186"/>
      <c r="F53" s="191"/>
    </row>
    <row r="54" spans="1:6" ht="15.75" x14ac:dyDescent="0.25">
      <c r="A54" s="62"/>
      <c r="B54" s="62"/>
      <c r="C54" s="186"/>
      <c r="D54" s="188"/>
      <c r="E54" s="186"/>
      <c r="F54" s="188"/>
    </row>
    <row r="55" spans="1:6" ht="15.75" x14ac:dyDescent="0.25">
      <c r="A55" s="259" t="s">
        <v>190</v>
      </c>
      <c r="B55" s="259"/>
      <c r="C55" s="186"/>
      <c r="D55" s="192"/>
      <c r="E55" s="186"/>
      <c r="F55" s="192"/>
    </row>
    <row r="56" spans="1:6" ht="14.45" customHeight="1" thickBot="1" x14ac:dyDescent="0.3">
      <c r="A56" s="259" t="s">
        <v>0</v>
      </c>
      <c r="B56" s="259"/>
      <c r="C56" s="186"/>
      <c r="D56" s="189">
        <f>SUM(D43-D52)</f>
        <v>1554715902.0369725</v>
      </c>
      <c r="E56" s="186"/>
      <c r="F56" s="189">
        <f>SUM(F43-F52)</f>
        <v>1781614911.7289999</v>
      </c>
    </row>
    <row r="57" spans="1:6" ht="16.5" thickTop="1" x14ac:dyDescent="0.25">
      <c r="A57" s="69"/>
      <c r="B57" s="69"/>
      <c r="C57" s="186"/>
      <c r="D57" s="191"/>
      <c r="E57" s="186"/>
      <c r="F57" s="191"/>
    </row>
    <row r="58" spans="1:6" ht="16.5" thickBot="1" x14ac:dyDescent="0.3">
      <c r="A58" s="259" t="s">
        <v>191</v>
      </c>
      <c r="B58" s="259"/>
      <c r="C58" s="186"/>
      <c r="D58" s="213">
        <f>SUM(D56+D52)</f>
        <v>2023390021.4179726</v>
      </c>
      <c r="E58" s="186"/>
      <c r="F58" s="213">
        <f>SUM(F56+F52)</f>
        <v>1781828902.79</v>
      </c>
    </row>
    <row r="59" spans="1:6" ht="16.5" thickTop="1" x14ac:dyDescent="0.25">
      <c r="A59" s="21"/>
      <c r="B59" s="21"/>
      <c r="C59" s="185"/>
      <c r="D59" s="185"/>
      <c r="E59" s="195"/>
      <c r="F59" s="195"/>
    </row>
    <row r="60" spans="1:6" ht="15.75" x14ac:dyDescent="0.25">
      <c r="A60" s="21"/>
      <c r="B60" s="21"/>
      <c r="C60" s="185"/>
      <c r="D60" s="185"/>
      <c r="E60" s="195"/>
      <c r="F60" s="195"/>
    </row>
    <row r="61" spans="1:6" ht="15.75" x14ac:dyDescent="0.25">
      <c r="A61" s="21"/>
      <c r="B61" s="21"/>
      <c r="C61" s="185"/>
      <c r="D61" s="185"/>
      <c r="E61" s="195"/>
      <c r="F61" s="195"/>
    </row>
    <row r="62" spans="1:6" ht="15.75" x14ac:dyDescent="0.25">
      <c r="A62" s="21"/>
      <c r="B62" s="21"/>
      <c r="C62" s="21"/>
      <c r="D62" s="21"/>
      <c r="E62" s="41"/>
      <c r="F62" s="21"/>
    </row>
    <row r="63" spans="1:6" ht="16.5" thickBot="1" x14ac:dyDescent="0.3">
      <c r="A63" s="21"/>
      <c r="B63" s="71"/>
      <c r="C63" s="21"/>
      <c r="D63" s="21"/>
      <c r="E63" s="71"/>
      <c r="F63" s="21"/>
    </row>
    <row r="64" spans="1:6" ht="16.5" thickTop="1" x14ac:dyDescent="0.25">
      <c r="A64" s="21"/>
      <c r="B64" s="39" t="s">
        <v>193</v>
      </c>
      <c r="C64" s="21"/>
      <c r="D64" s="21"/>
      <c r="E64" s="39" t="s">
        <v>45</v>
      </c>
      <c r="F64" s="21"/>
    </row>
    <row r="65" spans="1:6" ht="15.75" x14ac:dyDescent="0.25">
      <c r="A65" s="21"/>
      <c r="B65" s="39" t="s">
        <v>192</v>
      </c>
      <c r="C65" s="21"/>
      <c r="D65" s="21"/>
      <c r="E65" s="39" t="s">
        <v>46</v>
      </c>
      <c r="F65" s="21"/>
    </row>
    <row r="66" spans="1:6" ht="15.75" x14ac:dyDescent="0.25">
      <c r="A66" s="72"/>
      <c r="B66" s="73" t="s">
        <v>19</v>
      </c>
      <c r="C66" s="72"/>
      <c r="D66" s="72"/>
      <c r="E66" s="74" t="s">
        <v>17</v>
      </c>
      <c r="F66" s="72"/>
    </row>
  </sheetData>
  <mergeCells count="30">
    <mergeCell ref="A26:B26"/>
    <mergeCell ref="A33:B33"/>
    <mergeCell ref="A36:B36"/>
    <mergeCell ref="A38:B38"/>
    <mergeCell ref="A46:B46"/>
    <mergeCell ref="A47:B47"/>
    <mergeCell ref="A39:B39"/>
    <mergeCell ref="A31:B31"/>
    <mergeCell ref="A58:B58"/>
    <mergeCell ref="A51:B51"/>
    <mergeCell ref="A50:B50"/>
    <mergeCell ref="A48:B48"/>
    <mergeCell ref="A55:B55"/>
    <mergeCell ref="A56:B56"/>
    <mergeCell ref="A4:B4"/>
    <mergeCell ref="A37:B37"/>
    <mergeCell ref="A5:B5"/>
    <mergeCell ref="A24:B24"/>
    <mergeCell ref="A29:B29"/>
    <mergeCell ref="A30:B30"/>
    <mergeCell ref="A35:B35"/>
    <mergeCell ref="A16:B16"/>
    <mergeCell ref="A7:F7"/>
    <mergeCell ref="A11:F11"/>
    <mergeCell ref="A12:F12"/>
    <mergeCell ref="A9:F9"/>
    <mergeCell ref="A10:F10"/>
    <mergeCell ref="C14:D14"/>
    <mergeCell ref="E14:F14"/>
    <mergeCell ref="A25:B25"/>
  </mergeCells>
  <printOptions horizontalCentered="1"/>
  <pageMargins left="0" right="0" top="0.54" bottom="0" header="0" footer="0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tabColor theme="6"/>
  </sheetPr>
  <dimension ref="A7:E35"/>
  <sheetViews>
    <sheetView topLeftCell="A7" workbookViewId="0">
      <selection activeCell="E16" sqref="E16"/>
    </sheetView>
  </sheetViews>
  <sheetFormatPr baseColWidth="10" defaultColWidth="11.42578125" defaultRowHeight="15.75" x14ac:dyDescent="0.25"/>
  <cols>
    <col min="1" max="1" width="46.85546875" style="21" customWidth="1"/>
    <col min="2" max="2" width="21.7109375" style="21" customWidth="1"/>
    <col min="3" max="3" width="17.140625" style="21" customWidth="1"/>
    <col min="4" max="4" width="15" style="21" bestFit="1" customWidth="1"/>
    <col min="5" max="5" width="15.42578125" style="21" bestFit="1" customWidth="1"/>
    <col min="6" max="6" width="15.85546875" style="21" customWidth="1"/>
    <col min="7" max="7" width="18.7109375" style="21" customWidth="1"/>
    <col min="8" max="16384" width="11.42578125" style="21"/>
  </cols>
  <sheetData>
    <row r="7" spans="1:3" x14ac:dyDescent="0.25">
      <c r="A7" s="271" t="s">
        <v>18</v>
      </c>
      <c r="B7" s="271"/>
      <c r="C7" s="271"/>
    </row>
    <row r="9" spans="1:3" x14ac:dyDescent="0.25">
      <c r="A9" s="261" t="s">
        <v>100</v>
      </c>
      <c r="B9" s="261"/>
      <c r="C9" s="261"/>
    </row>
    <row r="10" spans="1:3" x14ac:dyDescent="0.25">
      <c r="A10" s="262" t="s">
        <v>197</v>
      </c>
      <c r="B10" s="262"/>
      <c r="C10" s="262"/>
    </row>
    <row r="11" spans="1:3" x14ac:dyDescent="0.25">
      <c r="A11" s="287" t="s">
        <v>246</v>
      </c>
      <c r="B11" s="287"/>
      <c r="C11" s="287"/>
    </row>
    <row r="12" spans="1:3" x14ac:dyDescent="0.25">
      <c r="A12" s="287" t="s">
        <v>61</v>
      </c>
      <c r="B12" s="287"/>
      <c r="C12" s="287"/>
    </row>
    <row r="13" spans="1:3" x14ac:dyDescent="0.25">
      <c r="A13" s="76"/>
      <c r="B13" s="76"/>
      <c r="C13" s="76"/>
    </row>
    <row r="14" spans="1:3" x14ac:dyDescent="0.25">
      <c r="A14" s="24" t="s">
        <v>170</v>
      </c>
      <c r="B14" s="39"/>
      <c r="C14" s="39"/>
    </row>
    <row r="15" spans="1:3" x14ac:dyDescent="0.25">
      <c r="A15" s="24"/>
      <c r="B15" s="39"/>
      <c r="C15" s="39"/>
    </row>
    <row r="16" spans="1:3" s="42" customFormat="1" x14ac:dyDescent="0.25">
      <c r="A16" s="25" t="s">
        <v>116</v>
      </c>
      <c r="C16" s="25" t="s">
        <v>142</v>
      </c>
    </row>
    <row r="17" spans="1:5" s="25" customFormat="1" x14ac:dyDescent="0.25">
      <c r="A17" s="24"/>
      <c r="C17" s="55"/>
    </row>
    <row r="18" spans="1:5" x14ac:dyDescent="0.25">
      <c r="A18" s="171" t="s">
        <v>149</v>
      </c>
      <c r="B18" s="24"/>
      <c r="C18" s="57"/>
      <c r="D18" s="56"/>
    </row>
    <row r="19" spans="1:5" ht="19.5" customHeight="1" x14ac:dyDescent="0.25">
      <c r="A19" s="21" t="s">
        <v>181</v>
      </c>
      <c r="B19" s="172">
        <v>4470322.83</v>
      </c>
      <c r="C19" s="57"/>
      <c r="E19" s="56"/>
    </row>
    <row r="20" spans="1:5" ht="19.5" customHeight="1" x14ac:dyDescent="0.25">
      <c r="A20" s="24" t="s">
        <v>150</v>
      </c>
      <c r="B20" s="28"/>
      <c r="C20" s="168">
        <f>B19</f>
        <v>4470322.83</v>
      </c>
      <c r="E20" s="56"/>
    </row>
    <row r="21" spans="1:5" ht="9.75" customHeight="1" x14ac:dyDescent="0.25">
      <c r="B21" s="28"/>
      <c r="C21" s="168"/>
      <c r="E21" s="56"/>
    </row>
    <row r="22" spans="1:5" ht="19.5" customHeight="1" x14ac:dyDescent="0.25">
      <c r="A22" s="24" t="s">
        <v>151</v>
      </c>
    </row>
    <row r="23" spans="1:5" ht="20.25" customHeight="1" x14ac:dyDescent="0.25">
      <c r="A23" s="21" t="s">
        <v>182</v>
      </c>
      <c r="C23" s="173">
        <v>-4404433.51</v>
      </c>
      <c r="D23" s="56"/>
    </row>
    <row r="24" spans="1:5" ht="20.25" customHeight="1" x14ac:dyDescent="0.25">
      <c r="C24" s="55"/>
      <c r="D24" s="56"/>
    </row>
    <row r="25" spans="1:5" ht="16.5" thickBot="1" x14ac:dyDescent="0.3">
      <c r="A25" s="24" t="s">
        <v>152</v>
      </c>
      <c r="C25" s="61">
        <f>+B19+C23</f>
        <v>65889.320000000298</v>
      </c>
      <c r="D25" s="56"/>
    </row>
    <row r="26" spans="1:5" ht="16.5" thickTop="1" x14ac:dyDescent="0.25">
      <c r="A26" s="24"/>
      <c r="C26" s="59"/>
      <c r="D26" s="56"/>
    </row>
    <row r="27" spans="1:5" x14ac:dyDescent="0.25">
      <c r="A27" s="24"/>
      <c r="C27" s="59"/>
      <c r="D27" s="56"/>
    </row>
    <row r="28" spans="1:5" x14ac:dyDescent="0.25">
      <c r="A28" s="82"/>
      <c r="C28" s="57"/>
    </row>
    <row r="29" spans="1:5" x14ac:dyDescent="0.25">
      <c r="A29" s="39"/>
      <c r="C29" s="57"/>
    </row>
    <row r="30" spans="1:5" x14ac:dyDescent="0.25">
      <c r="A30" s="24"/>
    </row>
    <row r="31" spans="1:5" x14ac:dyDescent="0.25">
      <c r="A31" s="72"/>
    </row>
    <row r="32" spans="1:5" x14ac:dyDescent="0.25">
      <c r="A32" s="91" t="s">
        <v>194</v>
      </c>
    </row>
    <row r="33" spans="1:1" x14ac:dyDescent="0.25">
      <c r="A33" s="236" t="s">
        <v>193</v>
      </c>
    </row>
    <row r="34" spans="1:1" x14ac:dyDescent="0.25">
      <c r="A34" s="22" t="s">
        <v>192</v>
      </c>
    </row>
    <row r="35" spans="1:1" x14ac:dyDescent="0.25">
      <c r="A35" s="22" t="str">
        <f>'Anexo 6.2'!A37</f>
        <v>Fecha de elaboración: 11/12/2025</v>
      </c>
    </row>
  </sheetData>
  <mergeCells count="5">
    <mergeCell ref="A7:C7"/>
    <mergeCell ref="A11:C11"/>
    <mergeCell ref="A9:C9"/>
    <mergeCell ref="A12:C12"/>
    <mergeCell ref="A10:C10"/>
  </mergeCells>
  <printOptions horizontalCentered="1"/>
  <pageMargins left="0.70866141732283505" right="0.70866141732283505" top="0.59499999999999997" bottom="0" header="0" footer="0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theme="6"/>
  </sheetPr>
  <dimension ref="A6:E39"/>
  <sheetViews>
    <sheetView topLeftCell="A15" workbookViewId="0">
      <selection activeCell="L38" sqref="L38"/>
    </sheetView>
  </sheetViews>
  <sheetFormatPr baseColWidth="10" defaultColWidth="11.42578125" defaultRowHeight="15.75" x14ac:dyDescent="0.25"/>
  <cols>
    <col min="1" max="1" width="4.5703125" style="21" customWidth="1"/>
    <col min="2" max="2" width="8.85546875" style="21" customWidth="1"/>
    <col min="3" max="3" width="25.28515625" style="21" customWidth="1"/>
    <col min="4" max="4" width="22.42578125" style="21" customWidth="1"/>
    <col min="5" max="5" width="18.5703125" style="21" customWidth="1"/>
    <col min="6" max="16384" width="11.42578125" style="21"/>
  </cols>
  <sheetData>
    <row r="6" spans="1:5" ht="15" customHeight="1" x14ac:dyDescent="0.25">
      <c r="A6" s="271" t="s">
        <v>18</v>
      </c>
      <c r="B6" s="271"/>
      <c r="C6" s="271"/>
      <c r="D6" s="271"/>
      <c r="E6" s="271"/>
    </row>
    <row r="7" spans="1:5" ht="15" customHeight="1" x14ac:dyDescent="0.25">
      <c r="A7" s="81"/>
      <c r="B7" s="81"/>
      <c r="C7" s="81"/>
      <c r="D7" s="81"/>
      <c r="E7" s="81"/>
    </row>
    <row r="8" spans="1:5" x14ac:dyDescent="0.25">
      <c r="A8" s="262" t="s">
        <v>136</v>
      </c>
      <c r="B8" s="262"/>
      <c r="C8" s="262"/>
      <c r="D8" s="262"/>
      <c r="E8" s="262"/>
    </row>
    <row r="9" spans="1:5" x14ac:dyDescent="0.25">
      <c r="A9" s="261" t="s">
        <v>100</v>
      </c>
      <c r="B9" s="261"/>
      <c r="C9" s="261"/>
      <c r="D9" s="261"/>
      <c r="E9" s="261"/>
    </row>
    <row r="10" spans="1:5" x14ac:dyDescent="0.25">
      <c r="A10" s="270" t="s">
        <v>244</v>
      </c>
      <c r="B10" s="270"/>
      <c r="C10" s="270"/>
      <c r="D10" s="270"/>
      <c r="E10" s="270"/>
    </row>
    <row r="11" spans="1:5" x14ac:dyDescent="0.25">
      <c r="A11" s="270" t="s">
        <v>124</v>
      </c>
      <c r="B11" s="270"/>
      <c r="C11" s="270"/>
      <c r="D11" s="270"/>
      <c r="E11" s="270"/>
    </row>
    <row r="12" spans="1:5" ht="17.25" customHeight="1" x14ac:dyDescent="0.25"/>
    <row r="13" spans="1:5" ht="17.25" customHeight="1" x14ac:dyDescent="0.25">
      <c r="A13" s="24" t="s">
        <v>171</v>
      </c>
      <c r="B13" s="24"/>
      <c r="C13" s="24"/>
      <c r="E13" s="40" t="s">
        <v>142</v>
      </c>
    </row>
    <row r="14" spans="1:5" ht="26.25" customHeight="1" x14ac:dyDescent="0.25">
      <c r="A14" s="39" t="s">
        <v>27</v>
      </c>
      <c r="B14" s="24" t="s">
        <v>29</v>
      </c>
      <c r="D14" s="83"/>
      <c r="E14" s="83"/>
    </row>
    <row r="15" spans="1:5" x14ac:dyDescent="0.25">
      <c r="A15" s="39"/>
      <c r="B15" s="174">
        <v>0.18</v>
      </c>
      <c r="D15" s="175">
        <v>49342.35</v>
      </c>
      <c r="E15" s="83"/>
    </row>
    <row r="16" spans="1:5" x14ac:dyDescent="0.25">
      <c r="A16" s="39"/>
      <c r="B16" s="174"/>
      <c r="D16" s="180"/>
      <c r="E16" s="83"/>
    </row>
    <row r="17" spans="1:5" ht="16.5" thickBot="1" x14ac:dyDescent="0.3">
      <c r="A17" s="39"/>
      <c r="B17" s="176" t="s">
        <v>120</v>
      </c>
      <c r="C17" s="41"/>
      <c r="D17" s="84"/>
      <c r="E17" s="177">
        <f>D15</f>
        <v>49342.35</v>
      </c>
    </row>
    <row r="18" spans="1:5" ht="16.5" thickTop="1" x14ac:dyDescent="0.25">
      <c r="A18" s="39"/>
      <c r="D18" s="83"/>
      <c r="E18" s="83"/>
    </row>
    <row r="19" spans="1:5" x14ac:dyDescent="0.25">
      <c r="A19" s="39"/>
      <c r="B19" s="24" t="s">
        <v>113</v>
      </c>
      <c r="D19" s="83"/>
      <c r="E19" s="83"/>
    </row>
    <row r="20" spans="1:5" x14ac:dyDescent="0.25">
      <c r="A20" s="39" t="s">
        <v>28</v>
      </c>
      <c r="B20" s="21" t="s">
        <v>121</v>
      </c>
      <c r="D20" s="83"/>
      <c r="E20" s="83"/>
    </row>
    <row r="21" spans="1:5" x14ac:dyDescent="0.25">
      <c r="A21" s="82"/>
      <c r="B21" s="24"/>
      <c r="D21" s="83"/>
      <c r="E21" s="83"/>
    </row>
    <row r="22" spans="1:5" x14ac:dyDescent="0.25">
      <c r="A22" s="82"/>
      <c r="B22" s="174">
        <v>0.05</v>
      </c>
      <c r="D22" s="178">
        <v>34889.980000000003</v>
      </c>
      <c r="E22" s="83"/>
    </row>
    <row r="23" spans="1:5" x14ac:dyDescent="0.25">
      <c r="A23" s="82"/>
      <c r="B23" s="174"/>
      <c r="C23" s="41"/>
      <c r="D23" s="83"/>
      <c r="E23" s="83"/>
    </row>
    <row r="24" spans="1:5" x14ac:dyDescent="0.25">
      <c r="B24" s="174">
        <v>0.1</v>
      </c>
      <c r="C24" s="41"/>
      <c r="D24" s="179">
        <v>8740</v>
      </c>
      <c r="E24" s="83"/>
    </row>
    <row r="25" spans="1:5" x14ac:dyDescent="0.25">
      <c r="B25" s="174"/>
      <c r="C25" s="41"/>
      <c r="D25" s="83"/>
      <c r="E25" s="83"/>
    </row>
    <row r="26" spans="1:5" ht="16.5" thickBot="1" x14ac:dyDescent="0.3">
      <c r="B26" s="176" t="s">
        <v>172</v>
      </c>
      <c r="D26" s="83"/>
      <c r="E26" s="177">
        <f>D22+D24</f>
        <v>43629.98</v>
      </c>
    </row>
    <row r="27" spans="1:5" ht="16.5" thickTop="1" x14ac:dyDescent="0.25">
      <c r="B27" s="82"/>
      <c r="D27" s="83"/>
      <c r="E27" s="84"/>
    </row>
    <row r="28" spans="1:5" ht="16.5" thickBot="1" x14ac:dyDescent="0.3">
      <c r="B28" s="24" t="s">
        <v>173</v>
      </c>
      <c r="E28" s="181">
        <f>SUM(E26+E17)</f>
        <v>92972.33</v>
      </c>
    </row>
    <row r="29" spans="1:5" ht="16.5" thickTop="1" x14ac:dyDescent="0.25">
      <c r="B29" s="24"/>
    </row>
    <row r="35" spans="2:3" x14ac:dyDescent="0.25">
      <c r="B35" s="24"/>
      <c r="C35" s="72"/>
    </row>
    <row r="36" spans="2:3" x14ac:dyDescent="0.25">
      <c r="B36" s="24"/>
      <c r="C36" s="91" t="s">
        <v>194</v>
      </c>
    </row>
    <row r="37" spans="2:3" x14ac:dyDescent="0.25">
      <c r="C37" s="236" t="s">
        <v>193</v>
      </c>
    </row>
    <row r="38" spans="2:3" x14ac:dyDescent="0.25">
      <c r="C38" s="22" t="s">
        <v>192</v>
      </c>
    </row>
    <row r="39" spans="2:3" x14ac:dyDescent="0.25">
      <c r="C39" s="22" t="str">
        <f>'Anexo 6.3'!A35</f>
        <v>Fecha de elaboración: 11/12/2025</v>
      </c>
    </row>
  </sheetData>
  <mergeCells count="5">
    <mergeCell ref="A6:E6"/>
    <mergeCell ref="A10:E10"/>
    <mergeCell ref="A8:E8"/>
    <mergeCell ref="A9:E9"/>
    <mergeCell ref="A11:E11"/>
  </mergeCells>
  <printOptions horizontalCentered="1"/>
  <pageMargins left="0.7" right="0.7" top="1.3149999999999999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D073-4639-428F-9CEB-4FAF5005A176}">
  <sheetPr>
    <tabColor rgb="FFFF0000"/>
  </sheetPr>
  <dimension ref="A1:G38"/>
  <sheetViews>
    <sheetView topLeftCell="A9" workbookViewId="0">
      <selection activeCell="H26" sqref="H26"/>
    </sheetView>
  </sheetViews>
  <sheetFormatPr baseColWidth="10" defaultColWidth="11.42578125" defaultRowHeight="15.75" x14ac:dyDescent="0.25"/>
  <cols>
    <col min="1" max="1" width="57.7109375" style="21" customWidth="1"/>
    <col min="2" max="2" width="17.140625" style="21" customWidth="1"/>
    <col min="3" max="3" width="19" style="21" customWidth="1"/>
    <col min="4" max="4" width="18.85546875" style="195" bestFit="1" customWidth="1"/>
    <col min="5" max="5" width="19" style="195" bestFit="1" customWidth="1"/>
    <col min="6" max="6" width="19.140625" style="195" customWidth="1"/>
    <col min="7" max="7" width="18.7109375" style="21" customWidth="1"/>
    <col min="8" max="16384" width="11.42578125" style="21"/>
  </cols>
  <sheetData>
    <row r="1" spans="1:6" x14ac:dyDescent="0.25">
      <c r="A1" s="21">
        <v>2</v>
      </c>
    </row>
    <row r="4" spans="1:6" ht="8.25" customHeight="1" x14ac:dyDescent="0.25"/>
    <row r="5" spans="1:6" ht="15" customHeight="1" x14ac:dyDescent="0.25">
      <c r="A5" s="271" t="s">
        <v>18</v>
      </c>
      <c r="B5" s="271"/>
      <c r="C5" s="271"/>
    </row>
    <row r="6" spans="1:6" ht="15" customHeight="1" x14ac:dyDescent="0.25"/>
    <row r="7" spans="1:6" x14ac:dyDescent="0.25">
      <c r="A7" s="261" t="s">
        <v>100</v>
      </c>
      <c r="B7" s="261"/>
      <c r="C7" s="261"/>
    </row>
    <row r="8" spans="1:6" x14ac:dyDescent="0.25">
      <c r="A8" s="262" t="s">
        <v>200</v>
      </c>
      <c r="B8" s="262"/>
      <c r="C8" s="262"/>
      <c r="D8" s="239"/>
      <c r="E8" s="239"/>
      <c r="F8" s="239"/>
    </row>
    <row r="9" spans="1:6" x14ac:dyDescent="0.25">
      <c r="A9" s="287" t="s">
        <v>196</v>
      </c>
      <c r="B9" s="287"/>
      <c r="C9" s="287"/>
      <c r="D9" s="239"/>
      <c r="E9" s="239"/>
      <c r="F9" s="239"/>
    </row>
    <row r="10" spans="1:6" x14ac:dyDescent="0.25">
      <c r="A10" s="287" t="s">
        <v>61</v>
      </c>
      <c r="B10" s="287"/>
      <c r="C10" s="287"/>
      <c r="D10" s="239"/>
      <c r="E10" s="239"/>
      <c r="F10" s="239"/>
    </row>
    <row r="11" spans="1:6" x14ac:dyDescent="0.25">
      <c r="A11" s="76"/>
      <c r="B11" s="76"/>
      <c r="C11" s="76"/>
      <c r="D11" s="239"/>
      <c r="E11" s="239"/>
      <c r="F11" s="239"/>
    </row>
    <row r="12" spans="1:6" ht="21" customHeight="1" x14ac:dyDescent="0.25">
      <c r="A12" s="37" t="s">
        <v>229</v>
      </c>
      <c r="B12" s="24"/>
      <c r="C12" s="35"/>
      <c r="D12" s="239"/>
      <c r="E12" s="239"/>
      <c r="F12" s="239"/>
    </row>
    <row r="13" spans="1:6" s="42" customFormat="1" ht="20.25" customHeight="1" x14ac:dyDescent="0.25">
      <c r="A13" s="25" t="s">
        <v>116</v>
      </c>
      <c r="C13" s="40" t="s">
        <v>142</v>
      </c>
      <c r="D13" s="240"/>
      <c r="E13" s="240"/>
      <c r="F13" s="240"/>
    </row>
    <row r="14" spans="1:6" s="25" customFormat="1" x14ac:dyDescent="0.25">
      <c r="A14" s="24" t="s">
        <v>177</v>
      </c>
      <c r="C14" s="55"/>
      <c r="D14" s="241"/>
      <c r="E14" s="241"/>
      <c r="F14" s="241"/>
    </row>
    <row r="15" spans="1:6" s="42" customFormat="1" x14ac:dyDescent="0.25">
      <c r="A15" s="24" t="s">
        <v>201</v>
      </c>
      <c r="C15" s="55"/>
      <c r="D15" s="240"/>
      <c r="E15" s="240"/>
      <c r="F15" s="240"/>
    </row>
    <row r="16" spans="1:6" x14ac:dyDescent="0.25">
      <c r="B16" s="56"/>
      <c r="C16" s="57"/>
    </row>
    <row r="17" spans="1:4" x14ac:dyDescent="0.25">
      <c r="A17" s="21" t="s">
        <v>75</v>
      </c>
      <c r="B17" s="56">
        <v>251897545.75999999</v>
      </c>
      <c r="C17" s="57"/>
    </row>
    <row r="18" spans="1:4" x14ac:dyDescent="0.25">
      <c r="A18" s="21" t="s">
        <v>76</v>
      </c>
      <c r="B18" s="56">
        <v>11709759.119999999</v>
      </c>
      <c r="C18" s="57"/>
    </row>
    <row r="19" spans="1:4" x14ac:dyDescent="0.25">
      <c r="A19" s="21" t="s">
        <v>78</v>
      </c>
      <c r="B19" s="56">
        <v>8560040.5</v>
      </c>
      <c r="C19" s="57"/>
    </row>
    <row r="20" spans="1:4" x14ac:dyDescent="0.25">
      <c r="A20" s="21" t="s">
        <v>79</v>
      </c>
      <c r="B20" s="56">
        <v>21455609.050000001</v>
      </c>
      <c r="C20" s="57"/>
    </row>
    <row r="21" spans="1:4" x14ac:dyDescent="0.25">
      <c r="A21" s="21" t="s">
        <v>80</v>
      </c>
      <c r="B21" s="58">
        <v>293942.15000000002</v>
      </c>
      <c r="C21" s="57"/>
    </row>
    <row r="22" spans="1:4" ht="32.25" customHeight="1" x14ac:dyDescent="0.25">
      <c r="A22" s="24" t="s">
        <v>202</v>
      </c>
      <c r="B22" s="56"/>
      <c r="C22" s="168">
        <f>B17+B18+B19+B20+B21</f>
        <v>293916896.57999998</v>
      </c>
    </row>
    <row r="23" spans="1:4" x14ac:dyDescent="0.25">
      <c r="B23" s="56"/>
      <c r="C23" s="57"/>
    </row>
    <row r="24" spans="1:4" x14ac:dyDescent="0.25">
      <c r="A24" s="24" t="s">
        <v>151</v>
      </c>
      <c r="B24" s="56"/>
      <c r="C24" s="57"/>
    </row>
    <row r="25" spans="1:4" x14ac:dyDescent="0.25">
      <c r="A25" s="24" t="s">
        <v>182</v>
      </c>
      <c r="B25" s="56"/>
      <c r="C25" s="173">
        <v>-184358322.16999999</v>
      </c>
    </row>
    <row r="26" spans="1:4" ht="23.25" customHeight="1" thickBot="1" x14ac:dyDescent="0.3">
      <c r="A26" s="24" t="s">
        <v>203</v>
      </c>
      <c r="B26" s="56"/>
      <c r="C26" s="244">
        <f>C22+C25</f>
        <v>109558574.41</v>
      </c>
    </row>
    <row r="27" spans="1:4" ht="16.5" thickTop="1" x14ac:dyDescent="0.25">
      <c r="B27" s="56"/>
      <c r="C27" s="57"/>
    </row>
    <row r="28" spans="1:4" x14ac:dyDescent="0.25">
      <c r="B28" s="56"/>
      <c r="C28" s="57"/>
    </row>
    <row r="29" spans="1:4" x14ac:dyDescent="0.25">
      <c r="B29" s="56"/>
      <c r="C29" s="57"/>
    </row>
    <row r="30" spans="1:4" x14ac:dyDescent="0.25">
      <c r="A30" s="24"/>
      <c r="C30" s="59"/>
      <c r="D30" s="245"/>
    </row>
    <row r="31" spans="1:4" x14ac:dyDescent="0.25">
      <c r="A31" s="24"/>
      <c r="C31" s="59"/>
    </row>
    <row r="32" spans="1:4" x14ac:dyDescent="0.25">
      <c r="A32" s="24"/>
      <c r="C32" s="59"/>
    </row>
    <row r="33" spans="1:7" s="195" customFormat="1" x14ac:dyDescent="0.25">
      <c r="A33" s="21"/>
      <c r="B33" s="21"/>
      <c r="C33" s="57"/>
      <c r="G33" s="21"/>
    </row>
    <row r="34" spans="1:7" s="195" customFormat="1" x14ac:dyDescent="0.25">
      <c r="A34" s="72"/>
      <c r="B34" s="21"/>
      <c r="C34" s="21"/>
      <c r="G34" s="21"/>
    </row>
    <row r="35" spans="1:7" s="195" customFormat="1" x14ac:dyDescent="0.25">
      <c r="A35" s="91" t="s">
        <v>194</v>
      </c>
      <c r="B35" s="21"/>
      <c r="C35" s="21"/>
      <c r="G35" s="21"/>
    </row>
    <row r="36" spans="1:7" s="195" customFormat="1" x14ac:dyDescent="0.25">
      <c r="A36" s="236" t="s">
        <v>193</v>
      </c>
      <c r="B36" s="21"/>
      <c r="C36" s="21"/>
      <c r="G36" s="21"/>
    </row>
    <row r="37" spans="1:7" s="195" customFormat="1" x14ac:dyDescent="0.25">
      <c r="A37" s="22" t="s">
        <v>192</v>
      </c>
      <c r="B37" s="21"/>
      <c r="C37" s="21"/>
      <c r="G37" s="21"/>
    </row>
    <row r="38" spans="1:7" s="195" customFormat="1" x14ac:dyDescent="0.25">
      <c r="A38" s="22" t="str">
        <f>'Anexo 1 Efectivo Caja '!B42</f>
        <v>Fecha de elaboración: 11/12/2025</v>
      </c>
      <c r="B38" s="21"/>
      <c r="C38" s="21"/>
      <c r="G38" s="21"/>
    </row>
  </sheetData>
  <mergeCells count="5">
    <mergeCell ref="A5:C5"/>
    <mergeCell ref="A7:C7"/>
    <mergeCell ref="A8:C8"/>
    <mergeCell ref="A9:C9"/>
    <mergeCell ref="A10:C10"/>
  </mergeCells>
  <printOptions horizontalCentered="1"/>
  <pageMargins left="0.20866141699999999" right="0" top="0.54" bottom="0" header="0" footer="0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48E3-0AC1-4ED8-A887-54130BB8B603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6"/>
  </sheetPr>
  <dimension ref="A9:E42"/>
  <sheetViews>
    <sheetView topLeftCell="A35" zoomScaleNormal="100" workbookViewId="0">
      <selection activeCell="A15" sqref="A15:E15"/>
    </sheetView>
  </sheetViews>
  <sheetFormatPr baseColWidth="10" defaultColWidth="11.42578125" defaultRowHeight="15" x14ac:dyDescent="0.25"/>
  <cols>
    <col min="1" max="1" width="7.140625" style="2" customWidth="1"/>
    <col min="2" max="2" width="31.42578125" style="2" customWidth="1"/>
    <col min="3" max="3" width="26.140625" style="2" customWidth="1"/>
    <col min="4" max="4" width="13" style="2" bestFit="1" customWidth="1"/>
    <col min="5" max="16384" width="11.42578125" style="2"/>
  </cols>
  <sheetData>
    <row r="9" spans="1:5" x14ac:dyDescent="0.25">
      <c r="A9" s="260" t="s">
        <v>18</v>
      </c>
      <c r="B9" s="260"/>
      <c r="C9" s="260"/>
      <c r="D9" s="260"/>
      <c r="E9" s="260"/>
    </row>
    <row r="11" spans="1:5" ht="15.75" x14ac:dyDescent="0.25">
      <c r="A11" s="261" t="s">
        <v>100</v>
      </c>
      <c r="B11" s="261"/>
      <c r="C11" s="261"/>
      <c r="D11" s="261"/>
      <c r="E11" s="261"/>
    </row>
    <row r="12" spans="1:5" ht="15.75" x14ac:dyDescent="0.25">
      <c r="A12" s="261" t="s">
        <v>125</v>
      </c>
      <c r="B12" s="261"/>
      <c r="C12" s="261"/>
      <c r="D12" s="261"/>
      <c r="E12" s="261"/>
    </row>
    <row r="13" spans="1:5" ht="15.75" x14ac:dyDescent="0.25">
      <c r="A13" s="262" t="s">
        <v>129</v>
      </c>
      <c r="B13" s="262"/>
      <c r="C13" s="262"/>
      <c r="D13" s="262"/>
      <c r="E13" s="262"/>
    </row>
    <row r="14" spans="1:5" ht="18.75" customHeight="1" x14ac:dyDescent="0.25">
      <c r="A14" s="263" t="s">
        <v>249</v>
      </c>
      <c r="B14" s="263"/>
      <c r="C14" s="263"/>
      <c r="D14" s="263"/>
      <c r="E14" s="263"/>
    </row>
    <row r="15" spans="1:5" ht="18.75" customHeight="1" x14ac:dyDescent="0.25">
      <c r="A15" s="263" t="s">
        <v>61</v>
      </c>
      <c r="B15" s="263"/>
      <c r="C15" s="263"/>
      <c r="D15" s="263"/>
      <c r="E15" s="263"/>
    </row>
    <row r="16" spans="1:5" ht="18.75" customHeight="1" x14ac:dyDescent="0.25">
      <c r="A16" s="266" t="s">
        <v>146</v>
      </c>
      <c r="B16" s="266"/>
      <c r="C16" s="38"/>
    </row>
    <row r="17" spans="1:4" ht="18.75" customHeight="1" x14ac:dyDescent="0.25">
      <c r="A17" s="37"/>
      <c r="B17" s="37"/>
      <c r="C17" s="38"/>
    </row>
    <row r="18" spans="1:4" ht="18.75" customHeight="1" x14ac:dyDescent="0.25">
      <c r="A18" s="256" t="s">
        <v>116</v>
      </c>
      <c r="B18" s="256"/>
      <c r="C18" s="38"/>
    </row>
    <row r="19" spans="1:4" ht="15" customHeight="1" x14ac:dyDescent="0.25">
      <c r="A19" s="265" t="s">
        <v>35</v>
      </c>
      <c r="B19" s="265"/>
      <c r="C19" s="8"/>
    </row>
    <row r="20" spans="1:4" ht="15" customHeight="1" x14ac:dyDescent="0.25">
      <c r="A20" s="265" t="s">
        <v>129</v>
      </c>
      <c r="B20" s="265"/>
      <c r="C20" s="40" t="s">
        <v>130</v>
      </c>
      <c r="D20" s="24"/>
    </row>
    <row r="21" spans="1:4" ht="15.75" customHeight="1" x14ac:dyDescent="0.25">
      <c r="A21" s="54"/>
      <c r="B21" s="40"/>
    </row>
    <row r="22" spans="1:4" ht="15.75" x14ac:dyDescent="0.25">
      <c r="A22" s="52" t="s">
        <v>147</v>
      </c>
      <c r="B22" s="21"/>
      <c r="C22" s="53">
        <v>700000</v>
      </c>
    </row>
    <row r="23" spans="1:4" ht="15.75" x14ac:dyDescent="0.25">
      <c r="A23" s="52" t="s">
        <v>148</v>
      </c>
      <c r="B23" s="21"/>
      <c r="C23" s="53">
        <v>340000</v>
      </c>
    </row>
    <row r="24" spans="1:4" ht="15.75" x14ac:dyDescent="0.25">
      <c r="A24" s="52" t="s">
        <v>128</v>
      </c>
      <c r="B24" s="21"/>
      <c r="C24" s="53">
        <v>30000</v>
      </c>
    </row>
    <row r="25" spans="1:4" ht="15.75" x14ac:dyDescent="0.25">
      <c r="A25" s="52" t="s">
        <v>127</v>
      </c>
      <c r="B25" s="21"/>
      <c r="C25" s="53">
        <v>20000</v>
      </c>
    </row>
    <row r="26" spans="1:4" ht="15.75" x14ac:dyDescent="0.25">
      <c r="A26" s="52" t="s">
        <v>126</v>
      </c>
      <c r="B26" s="21"/>
      <c r="C26" s="53">
        <v>10000</v>
      </c>
    </row>
    <row r="28" spans="1:4" x14ac:dyDescent="0.25">
      <c r="A28" s="50"/>
      <c r="B28" s="23"/>
      <c r="C28" s="51"/>
    </row>
    <row r="29" spans="1:4" x14ac:dyDescent="0.25">
      <c r="A29" s="50"/>
      <c r="B29" s="23"/>
      <c r="C29" s="51"/>
    </row>
    <row r="30" spans="1:4" ht="15" customHeight="1" thickBot="1" x14ac:dyDescent="0.3">
      <c r="A30" s="264" t="s">
        <v>161</v>
      </c>
      <c r="B30" s="264"/>
      <c r="C30" s="264"/>
      <c r="D30" s="36">
        <f>SUM(C22:C30)</f>
        <v>1100000</v>
      </c>
    </row>
    <row r="31" spans="1:4" ht="15.75" thickTop="1" x14ac:dyDescent="0.25"/>
    <row r="34" spans="2:2" x14ac:dyDescent="0.25">
      <c r="B34" s="22"/>
    </row>
    <row r="35" spans="2:2" x14ac:dyDescent="0.25">
      <c r="B35" s="7"/>
    </row>
    <row r="36" spans="2:2" x14ac:dyDescent="0.25">
      <c r="B36" s="10"/>
    </row>
    <row r="37" spans="2:2" x14ac:dyDescent="0.25">
      <c r="B37" s="20"/>
    </row>
    <row r="38" spans="2:2" x14ac:dyDescent="0.25">
      <c r="B38" s="209"/>
    </row>
    <row r="39" spans="2:2" x14ac:dyDescent="0.25">
      <c r="B39" s="22" t="s">
        <v>194</v>
      </c>
    </row>
    <row r="40" spans="2:2" x14ac:dyDescent="0.25">
      <c r="B40" s="7" t="s">
        <v>193</v>
      </c>
    </row>
    <row r="41" spans="2:2" x14ac:dyDescent="0.25">
      <c r="B41" s="22" t="s">
        <v>192</v>
      </c>
    </row>
    <row r="42" spans="2:2" x14ac:dyDescent="0.25">
      <c r="B42" s="22" t="s">
        <v>241</v>
      </c>
    </row>
  </sheetData>
  <mergeCells count="11">
    <mergeCell ref="A15:E15"/>
    <mergeCell ref="A30:C30"/>
    <mergeCell ref="A19:B19"/>
    <mergeCell ref="A20:B20"/>
    <mergeCell ref="A18:B18"/>
    <mergeCell ref="A16:B16"/>
    <mergeCell ref="A9:E9"/>
    <mergeCell ref="A11:E11"/>
    <mergeCell ref="A12:E12"/>
    <mergeCell ref="A13:E13"/>
    <mergeCell ref="A14:E14"/>
  </mergeCells>
  <pageMargins left="0.7" right="0.7" top="1.3149999999999999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1:E36"/>
  <sheetViews>
    <sheetView topLeftCell="A4" workbookViewId="0">
      <selection activeCell="G19" sqref="G19"/>
    </sheetView>
  </sheetViews>
  <sheetFormatPr baseColWidth="10" defaultColWidth="11.42578125" defaultRowHeight="15" x14ac:dyDescent="0.25"/>
  <cols>
    <col min="1" max="1" width="37.28515625" style="2" bestFit="1" customWidth="1"/>
    <col min="2" max="2" width="22.42578125" style="2" customWidth="1"/>
    <col min="3" max="3" width="16.85546875" style="2" customWidth="1"/>
    <col min="4" max="16384" width="11.42578125" style="2"/>
  </cols>
  <sheetData>
    <row r="1" spans="1:5" x14ac:dyDescent="0.25">
      <c r="A1" s="9"/>
      <c r="B1" s="9"/>
      <c r="C1" s="9"/>
      <c r="D1" s="9"/>
    </row>
    <row r="2" spans="1:5" x14ac:dyDescent="0.25">
      <c r="A2" s="9"/>
      <c r="B2" s="9"/>
      <c r="C2" s="9"/>
      <c r="D2" s="9"/>
    </row>
    <row r="3" spans="1:5" x14ac:dyDescent="0.25">
      <c r="A3" s="9"/>
      <c r="B3" s="9"/>
      <c r="C3" s="9"/>
      <c r="D3" s="9"/>
    </row>
    <row r="4" spans="1:5" x14ac:dyDescent="0.25">
      <c r="A4" s="9"/>
      <c r="B4" s="9"/>
      <c r="C4" s="9"/>
      <c r="D4" s="9"/>
    </row>
    <row r="5" spans="1:5" x14ac:dyDescent="0.25">
      <c r="A5" s="9"/>
      <c r="B5" s="9"/>
      <c r="C5" s="9"/>
      <c r="D5" s="9"/>
    </row>
    <row r="6" spans="1:5" x14ac:dyDescent="0.25">
      <c r="A6" s="9"/>
      <c r="B6" s="9"/>
      <c r="C6" s="9"/>
      <c r="D6" s="9"/>
    </row>
    <row r="7" spans="1:5" x14ac:dyDescent="0.25">
      <c r="A7" s="260" t="s">
        <v>18</v>
      </c>
      <c r="B7" s="260"/>
      <c r="C7" s="260"/>
      <c r="D7" s="260"/>
    </row>
    <row r="8" spans="1:5" x14ac:dyDescent="0.25">
      <c r="A8" s="75"/>
      <c r="B8" s="75"/>
      <c r="C8" s="75"/>
      <c r="D8" s="75"/>
    </row>
    <row r="9" spans="1:5" ht="15.75" x14ac:dyDescent="0.25">
      <c r="A9" s="261" t="s">
        <v>100</v>
      </c>
      <c r="B9" s="261"/>
      <c r="C9" s="261"/>
      <c r="D9" s="261"/>
    </row>
    <row r="10" spans="1:5" ht="17.25" customHeight="1" x14ac:dyDescent="0.25">
      <c r="A10" s="263" t="s">
        <v>143</v>
      </c>
      <c r="B10" s="263"/>
      <c r="C10" s="263"/>
      <c r="D10" s="263"/>
    </row>
    <row r="11" spans="1:5" ht="15.75" x14ac:dyDescent="0.25">
      <c r="A11" s="263" t="s">
        <v>131</v>
      </c>
      <c r="B11" s="263"/>
      <c r="C11" s="263"/>
      <c r="D11" s="263"/>
      <c r="E11" s="11"/>
    </row>
    <row r="12" spans="1:5" ht="15.75" x14ac:dyDescent="0.25">
      <c r="A12" s="262" t="s">
        <v>250</v>
      </c>
      <c r="B12" s="262"/>
      <c r="C12" s="262"/>
      <c r="D12" s="262"/>
      <c r="E12" s="11"/>
    </row>
    <row r="13" spans="1:5" ht="15.75" x14ac:dyDescent="0.25">
      <c r="A13" s="262" t="s">
        <v>61</v>
      </c>
      <c r="B13" s="262"/>
      <c r="C13" s="262"/>
      <c r="D13" s="262"/>
    </row>
    <row r="14" spans="1:5" ht="13.5" customHeight="1" x14ac:dyDescent="0.25">
      <c r="A14" s="262"/>
      <c r="B14" s="262"/>
      <c r="C14" s="262"/>
    </row>
    <row r="15" spans="1:5" ht="15.75" x14ac:dyDescent="0.25">
      <c r="A15" s="24" t="s">
        <v>144</v>
      </c>
      <c r="B15" s="21"/>
      <c r="C15" s="21"/>
    </row>
    <row r="16" spans="1:5" ht="13.5" customHeight="1" x14ac:dyDescent="0.25">
      <c r="A16" s="24"/>
      <c r="B16" s="21"/>
      <c r="C16" s="21"/>
      <c r="D16" s="34"/>
    </row>
    <row r="17" spans="1:4" ht="22.5" customHeight="1" x14ac:dyDescent="0.25">
      <c r="A17" s="25" t="s">
        <v>116</v>
      </c>
      <c r="B17" s="25" t="s">
        <v>145</v>
      </c>
      <c r="C17" s="46"/>
      <c r="D17" s="34"/>
    </row>
    <row r="18" spans="1:4" ht="15.75" x14ac:dyDescent="0.25">
      <c r="A18" s="49" t="s">
        <v>35</v>
      </c>
      <c r="B18" s="21"/>
      <c r="C18" s="25"/>
      <c r="D18" s="34"/>
    </row>
    <row r="19" spans="1:4" ht="22.5" customHeight="1" x14ac:dyDescent="0.25">
      <c r="A19" s="49" t="s">
        <v>141</v>
      </c>
      <c r="B19" s="21"/>
      <c r="C19" s="25"/>
      <c r="D19" s="34"/>
    </row>
    <row r="20" spans="1:4" ht="22.5" customHeight="1" x14ac:dyDescent="0.25">
      <c r="A20" s="21" t="s">
        <v>33</v>
      </c>
      <c r="B20" s="47">
        <v>2689100.42</v>
      </c>
      <c r="C20" s="42"/>
      <c r="D20" s="34"/>
    </row>
    <row r="21" spans="1:4" ht="15.75" x14ac:dyDescent="0.25">
      <c r="A21" s="21" t="s">
        <v>34</v>
      </c>
      <c r="B21" s="48">
        <v>12215379.939999999</v>
      </c>
      <c r="C21" s="42"/>
      <c r="D21" s="34"/>
    </row>
    <row r="22" spans="1:4" ht="23.25" customHeight="1" x14ac:dyDescent="0.4">
      <c r="A22" s="21"/>
      <c r="B22" s="43"/>
      <c r="C22" s="42"/>
      <c r="D22" s="33"/>
    </row>
    <row r="23" spans="1:4" ht="15.75" x14ac:dyDescent="0.25">
      <c r="A23" s="24"/>
      <c r="B23" s="25"/>
      <c r="C23" s="45"/>
      <c r="D23" s="33"/>
    </row>
    <row r="24" spans="1:4" ht="15.75" x14ac:dyDescent="0.25">
      <c r="A24" s="21"/>
      <c r="B24" s="21"/>
      <c r="C24" s="21"/>
    </row>
    <row r="25" spans="1:4" ht="16.5" thickBot="1" x14ac:dyDescent="0.3">
      <c r="A25" s="24" t="s">
        <v>132</v>
      </c>
      <c r="B25" s="25"/>
      <c r="C25" s="44">
        <f>+B21+B20</f>
        <v>14904480.359999999</v>
      </c>
    </row>
    <row r="26" spans="1:4" ht="16.5" thickTop="1" x14ac:dyDescent="0.25">
      <c r="A26" s="21"/>
      <c r="B26" s="21"/>
      <c r="C26" s="21"/>
    </row>
    <row r="28" spans="1:4" x14ac:dyDescent="0.25">
      <c r="A28" s="7"/>
    </row>
    <row r="29" spans="1:4" x14ac:dyDescent="0.25">
      <c r="A29" s="22"/>
    </row>
    <row r="30" spans="1:4" x14ac:dyDescent="0.25">
      <c r="A30" s="7"/>
    </row>
    <row r="31" spans="1:4" x14ac:dyDescent="0.25">
      <c r="A31" s="10"/>
    </row>
    <row r="32" spans="1:4" x14ac:dyDescent="0.25">
      <c r="A32" s="215"/>
    </row>
    <row r="33" spans="1:1" x14ac:dyDescent="0.25">
      <c r="A33" s="22" t="s">
        <v>194</v>
      </c>
    </row>
    <row r="34" spans="1:1" x14ac:dyDescent="0.25">
      <c r="A34" s="7" t="s">
        <v>193</v>
      </c>
    </row>
    <row r="35" spans="1:1" x14ac:dyDescent="0.25">
      <c r="A35" s="22" t="s">
        <v>192</v>
      </c>
    </row>
    <row r="36" spans="1:1" x14ac:dyDescent="0.25">
      <c r="A36" s="22" t="str">
        <f>'Anexo 1 Efectivo Caja '!B42</f>
        <v>Fecha de elaboración: 11/12/2025</v>
      </c>
    </row>
  </sheetData>
  <mergeCells count="7">
    <mergeCell ref="A14:C14"/>
    <mergeCell ref="A7:D7"/>
    <mergeCell ref="A9:D9"/>
    <mergeCell ref="A10:D10"/>
    <mergeCell ref="A11:D11"/>
    <mergeCell ref="A12:D12"/>
    <mergeCell ref="A13:D13"/>
  </mergeCells>
  <phoneticPr fontId="17" type="noConversion"/>
  <printOptions horizontalCentered="1"/>
  <pageMargins left="0.7" right="0.7" top="1.3149999999999999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1:G49"/>
  <sheetViews>
    <sheetView topLeftCell="A31" zoomScaleNormal="100" workbookViewId="0">
      <selection activeCell="A49" sqref="A49:B49"/>
    </sheetView>
  </sheetViews>
  <sheetFormatPr baseColWidth="10" defaultColWidth="11.42578125" defaultRowHeight="15" x14ac:dyDescent="0.25"/>
  <cols>
    <col min="1" max="1" width="22.85546875" style="2" customWidth="1"/>
    <col min="2" max="2" width="27.42578125" style="2" customWidth="1"/>
    <col min="3" max="4" width="18.28515625" style="2" bestFit="1" customWidth="1"/>
    <col min="5" max="5" width="18.7109375" style="2" customWidth="1"/>
    <col min="6" max="6" width="17.7109375" style="2" customWidth="1"/>
    <col min="7" max="8" width="11.42578125" style="2"/>
    <col min="9" max="9" width="14" style="2" customWidth="1"/>
    <col min="10" max="16384" width="11.42578125" style="2"/>
  </cols>
  <sheetData>
    <row r="1" spans="1:5" ht="15.75" x14ac:dyDescent="0.25">
      <c r="A1" s="21"/>
      <c r="B1" s="21"/>
      <c r="C1" s="21"/>
      <c r="D1" s="21"/>
    </row>
    <row r="2" spans="1:5" ht="15.75" x14ac:dyDescent="0.25">
      <c r="A2" s="21"/>
      <c r="B2" s="21"/>
      <c r="C2" s="21"/>
      <c r="D2" s="21"/>
    </row>
    <row r="3" spans="1:5" ht="15.75" x14ac:dyDescent="0.25">
      <c r="A3" s="21"/>
      <c r="B3" s="270"/>
      <c r="C3" s="270"/>
      <c r="D3" s="21"/>
    </row>
    <row r="4" spans="1:5" ht="15.75" x14ac:dyDescent="0.25">
      <c r="A4" s="21"/>
      <c r="B4" s="270"/>
      <c r="C4" s="270"/>
      <c r="D4" s="21"/>
      <c r="E4" s="4"/>
    </row>
    <row r="5" spans="1:5" ht="15.75" x14ac:dyDescent="0.25">
      <c r="A5" s="21"/>
      <c r="B5" s="77"/>
      <c r="C5" s="77"/>
      <c r="D5" s="21"/>
      <c r="E5" s="4"/>
    </row>
    <row r="6" spans="1:5" ht="15.75" x14ac:dyDescent="0.25">
      <c r="A6" s="21"/>
      <c r="B6" s="77"/>
      <c r="C6" s="77"/>
      <c r="D6" s="21"/>
      <c r="E6" s="4"/>
    </row>
    <row r="7" spans="1:5" s="12" customFormat="1" ht="15.75" x14ac:dyDescent="0.2">
      <c r="A7" s="271" t="s">
        <v>18</v>
      </c>
      <c r="B7" s="271"/>
      <c r="C7" s="271"/>
      <c r="D7" s="271"/>
      <c r="E7" s="13"/>
    </row>
    <row r="8" spans="1:5" s="12" customFormat="1" ht="15.75" x14ac:dyDescent="0.2">
      <c r="A8" s="261" t="s">
        <v>100</v>
      </c>
      <c r="B8" s="261"/>
      <c r="C8" s="261"/>
      <c r="D8" s="261"/>
      <c r="E8" s="13"/>
    </row>
    <row r="9" spans="1:5" s="12" customFormat="1" ht="15.75" x14ac:dyDescent="0.2">
      <c r="A9" s="255" t="s">
        <v>133</v>
      </c>
      <c r="B9" s="255"/>
      <c r="C9" s="255"/>
      <c r="D9" s="255"/>
      <c r="E9" s="13"/>
    </row>
    <row r="10" spans="1:5" s="12" customFormat="1" ht="15.75" x14ac:dyDescent="0.2">
      <c r="A10" s="255" t="s">
        <v>249</v>
      </c>
      <c r="B10" s="255"/>
      <c r="C10" s="255"/>
      <c r="D10" s="255"/>
      <c r="E10" s="13"/>
    </row>
    <row r="11" spans="1:5" s="12" customFormat="1" ht="15.75" x14ac:dyDescent="0.2">
      <c r="A11" s="255" t="s">
        <v>162</v>
      </c>
      <c r="B11" s="255"/>
      <c r="C11" s="255"/>
      <c r="D11" s="255"/>
    </row>
    <row r="12" spans="1:5" s="12" customFormat="1" ht="15.75" x14ac:dyDescent="0.25">
      <c r="A12" s="21"/>
      <c r="B12" s="21"/>
      <c r="C12" s="21"/>
      <c r="D12" s="21"/>
    </row>
    <row r="13" spans="1:5" s="12" customFormat="1" ht="15.75" x14ac:dyDescent="0.25">
      <c r="A13" s="85" t="s">
        <v>155</v>
      </c>
      <c r="B13" s="65"/>
      <c r="C13" s="86"/>
      <c r="D13" s="87"/>
      <c r="E13" s="14"/>
    </row>
    <row r="14" spans="1:5" s="12" customFormat="1" ht="15.75" x14ac:dyDescent="0.25">
      <c r="A14" s="85"/>
      <c r="B14" s="65"/>
      <c r="C14" s="86"/>
      <c r="D14" s="87"/>
      <c r="E14" s="14"/>
    </row>
    <row r="15" spans="1:5" s="12" customFormat="1" ht="17.25" customHeight="1" x14ac:dyDescent="0.25">
      <c r="A15" s="80" t="s">
        <v>5</v>
      </c>
      <c r="B15" s="65"/>
      <c r="D15" s="78" t="s">
        <v>142</v>
      </c>
      <c r="E15" s="14"/>
    </row>
    <row r="16" spans="1:5" s="12" customFormat="1" ht="32.25" customHeight="1" x14ac:dyDescent="0.25">
      <c r="A16" s="88" t="s">
        <v>44</v>
      </c>
      <c r="B16" s="65"/>
      <c r="C16" s="89">
        <v>1894504999.7500005</v>
      </c>
      <c r="D16" s="65"/>
      <c r="E16" s="14"/>
    </row>
    <row r="17" spans="1:7" s="12" customFormat="1" ht="16.5" thickBot="1" x14ac:dyDescent="0.3">
      <c r="A17" s="80" t="s">
        <v>3</v>
      </c>
      <c r="B17" s="65"/>
      <c r="C17" s="65"/>
      <c r="D17" s="90">
        <f>SUM(C16:C16)</f>
        <v>1894504999.7500005</v>
      </c>
      <c r="E17" s="15"/>
      <c r="F17" s="13"/>
    </row>
    <row r="18" spans="1:7" s="12" customFormat="1" ht="16.5" thickTop="1" x14ac:dyDescent="0.25">
      <c r="A18" s="88"/>
      <c r="B18" s="65"/>
      <c r="C18" s="91"/>
      <c r="D18" s="65"/>
      <c r="E18" s="15"/>
      <c r="F18" s="16"/>
    </row>
    <row r="19" spans="1:7" s="12" customFormat="1" ht="15.75" x14ac:dyDescent="0.25">
      <c r="A19" s="92" t="s">
        <v>108</v>
      </c>
      <c r="B19" s="65"/>
      <c r="C19" s="91"/>
      <c r="D19" s="65"/>
      <c r="E19" s="15"/>
      <c r="F19" s="16"/>
    </row>
    <row r="20" spans="1:7" s="12" customFormat="1" ht="15.75" x14ac:dyDescent="0.25">
      <c r="A20" s="92" t="s">
        <v>109</v>
      </c>
      <c r="B20" s="65"/>
      <c r="C20" s="65"/>
      <c r="D20" s="65"/>
      <c r="E20" s="15"/>
      <c r="F20" s="16"/>
    </row>
    <row r="21" spans="1:7" s="12" customFormat="1" ht="15.75" x14ac:dyDescent="0.25">
      <c r="A21" s="88" t="s">
        <v>7</v>
      </c>
      <c r="B21" s="65"/>
      <c r="C21" s="93">
        <v>48141801.810000002</v>
      </c>
      <c r="D21" s="94"/>
      <c r="E21" s="14"/>
      <c r="F21" s="15"/>
    </row>
    <row r="22" spans="1:7" s="12" customFormat="1" ht="15.75" x14ac:dyDescent="0.25">
      <c r="A22" s="88" t="s">
        <v>4</v>
      </c>
      <c r="B22" s="65"/>
      <c r="C22" s="93">
        <v>0</v>
      </c>
      <c r="D22" s="94"/>
      <c r="E22" s="14"/>
      <c r="F22" s="15"/>
    </row>
    <row r="23" spans="1:7" s="12" customFormat="1" ht="15.75" x14ac:dyDescent="0.25">
      <c r="A23" s="88" t="s">
        <v>110</v>
      </c>
      <c r="B23" s="65"/>
      <c r="C23" s="93">
        <v>112645082.41</v>
      </c>
      <c r="D23" s="70"/>
      <c r="E23" s="16"/>
      <c r="F23" s="17"/>
    </row>
    <row r="24" spans="1:7" s="12" customFormat="1" ht="15.75" x14ac:dyDescent="0.25">
      <c r="A24" s="88" t="s">
        <v>6</v>
      </c>
      <c r="B24" s="65"/>
      <c r="C24" s="93">
        <v>0</v>
      </c>
      <c r="D24" s="65"/>
      <c r="F24" s="15"/>
      <c r="G24" s="18"/>
    </row>
    <row r="25" spans="1:7" s="12" customFormat="1" ht="15.75" x14ac:dyDescent="0.25">
      <c r="A25" s="88" t="s">
        <v>20</v>
      </c>
      <c r="B25" s="65"/>
      <c r="C25" s="93">
        <v>2910511.48</v>
      </c>
      <c r="D25" s="70"/>
      <c r="E25" s="15"/>
    </row>
    <row r="26" spans="1:7" s="12" customFormat="1" ht="15.75" x14ac:dyDescent="0.25">
      <c r="A26" s="88" t="s">
        <v>111</v>
      </c>
      <c r="B26" s="65"/>
      <c r="C26" s="249">
        <v>14984250.189999999</v>
      </c>
      <c r="D26" s="65"/>
    </row>
    <row r="27" spans="1:7" s="12" customFormat="1" ht="15.75" x14ac:dyDescent="0.25">
      <c r="A27" s="80" t="s">
        <v>112</v>
      </c>
      <c r="B27" s="65"/>
      <c r="C27" s="65"/>
      <c r="D27" s="95">
        <f>SUM(C21:C26)</f>
        <v>178681645.88999999</v>
      </c>
    </row>
    <row r="28" spans="1:7" s="12" customFormat="1" ht="15.75" x14ac:dyDescent="0.25">
      <c r="A28" s="80"/>
      <c r="B28" s="65"/>
      <c r="C28" s="65"/>
      <c r="D28" s="96"/>
    </row>
    <row r="29" spans="1:7" s="12" customFormat="1" ht="15.75" x14ac:dyDescent="0.25">
      <c r="A29" s="80" t="s">
        <v>113</v>
      </c>
      <c r="B29" s="65"/>
      <c r="C29" s="65"/>
      <c r="D29" s="65"/>
    </row>
    <row r="30" spans="1:7" s="12" customFormat="1" ht="15.75" x14ac:dyDescent="0.25">
      <c r="A30" s="66" t="s">
        <v>179</v>
      </c>
      <c r="B30" s="65"/>
      <c r="C30" s="65"/>
      <c r="D30" s="97"/>
    </row>
    <row r="31" spans="1:7" s="12" customFormat="1" ht="15.75" x14ac:dyDescent="0.25">
      <c r="A31" s="88" t="s">
        <v>21</v>
      </c>
      <c r="B31" s="65"/>
      <c r="C31" s="98">
        <v>45660.1</v>
      </c>
      <c r="D31" s="99"/>
    </row>
    <row r="32" spans="1:7" s="12" customFormat="1" ht="15.75" x14ac:dyDescent="0.25">
      <c r="A32" s="88"/>
      <c r="B32" s="65"/>
      <c r="C32" s="100"/>
      <c r="D32" s="99"/>
    </row>
    <row r="33" spans="1:5" s="12" customFormat="1" ht="15.75" x14ac:dyDescent="0.25">
      <c r="A33" s="66" t="s">
        <v>180</v>
      </c>
      <c r="B33" s="65"/>
      <c r="C33" s="100"/>
      <c r="D33" s="99">
        <f>+C31</f>
        <v>45660.1</v>
      </c>
    </row>
    <row r="34" spans="1:5" s="12" customFormat="1" ht="15.75" x14ac:dyDescent="0.25">
      <c r="A34" s="88"/>
      <c r="B34" s="65"/>
      <c r="C34" s="65"/>
      <c r="D34" s="100"/>
    </row>
    <row r="35" spans="1:5" s="19" customFormat="1" ht="16.5" thickBot="1" x14ac:dyDescent="0.3">
      <c r="A35" s="85" t="s">
        <v>114</v>
      </c>
      <c r="B35" s="66"/>
      <c r="C35" s="66"/>
      <c r="D35" s="101">
        <f>SUM(D27+C31+D30)</f>
        <v>178727305.98999998</v>
      </c>
    </row>
    <row r="36" spans="1:5" s="12" customFormat="1" ht="16.5" thickTop="1" x14ac:dyDescent="0.25">
      <c r="A36" s="80"/>
      <c r="B36" s="65"/>
      <c r="C36" s="65"/>
      <c r="D36" s="100"/>
    </row>
    <row r="37" spans="1:5" s="12" customFormat="1" ht="15.75" x14ac:dyDescent="0.25">
      <c r="A37" s="88"/>
      <c r="B37" s="65"/>
      <c r="C37" s="65"/>
      <c r="D37" s="102"/>
    </row>
    <row r="38" spans="1:5" s="12" customFormat="1" ht="16.5" thickBot="1" x14ac:dyDescent="0.3">
      <c r="A38" s="80" t="s">
        <v>247</v>
      </c>
      <c r="B38" s="65"/>
      <c r="C38" s="65"/>
      <c r="D38" s="103">
        <f>+D17-D35</f>
        <v>1715777693.7600005</v>
      </c>
      <c r="E38" s="15"/>
    </row>
    <row r="39" spans="1:5" s="12" customFormat="1" ht="16.5" thickTop="1" x14ac:dyDescent="0.25">
      <c r="A39" s="65"/>
      <c r="B39" s="65"/>
      <c r="C39" s="100"/>
      <c r="D39" s="94"/>
      <c r="E39" s="15"/>
    </row>
    <row r="40" spans="1:5" s="12" customFormat="1" ht="15.75" x14ac:dyDescent="0.25">
      <c r="A40" s="88"/>
      <c r="B40" s="65"/>
      <c r="C40" s="102"/>
      <c r="D40" s="94"/>
    </row>
    <row r="41" spans="1:5" s="12" customFormat="1" ht="15.75" x14ac:dyDescent="0.25">
      <c r="A41" s="65"/>
      <c r="B41" s="65"/>
      <c r="C41" s="94"/>
      <c r="D41" s="65"/>
    </row>
    <row r="42" spans="1:5" s="12" customFormat="1" ht="15.75" x14ac:dyDescent="0.25">
      <c r="A42" s="65"/>
      <c r="B42" s="65"/>
      <c r="C42" s="94"/>
      <c r="D42" s="94"/>
    </row>
    <row r="43" spans="1:5" s="12" customFormat="1" ht="15.75" x14ac:dyDescent="0.25">
      <c r="A43" s="65"/>
      <c r="B43" s="65"/>
      <c r="C43" s="94"/>
      <c r="D43" s="94"/>
    </row>
    <row r="44" spans="1:5" s="12" customFormat="1" ht="15.75" x14ac:dyDescent="0.25">
      <c r="A44" s="65"/>
      <c r="B44" s="65"/>
      <c r="C44" s="94"/>
      <c r="D44" s="94"/>
    </row>
    <row r="45" spans="1:5" ht="15.75" x14ac:dyDescent="0.25">
      <c r="A45" s="268" t="s">
        <v>195</v>
      </c>
      <c r="B45" s="268"/>
      <c r="C45" s="94"/>
      <c r="D45" s="94"/>
    </row>
    <row r="46" spans="1:5" ht="15.75" x14ac:dyDescent="0.25">
      <c r="A46" s="269" t="s">
        <v>194</v>
      </c>
      <c r="B46" s="269"/>
      <c r="C46" s="94"/>
      <c r="D46" s="94"/>
    </row>
    <row r="47" spans="1:5" ht="15.75" x14ac:dyDescent="0.25">
      <c r="A47" s="268" t="s">
        <v>193</v>
      </c>
      <c r="B47" s="268"/>
      <c r="C47" s="94"/>
      <c r="D47" s="65"/>
    </row>
    <row r="48" spans="1:5" x14ac:dyDescent="0.25">
      <c r="A48" s="267" t="s">
        <v>192</v>
      </c>
      <c r="B48" s="267"/>
      <c r="C48" s="4"/>
      <c r="D48" s="4"/>
    </row>
    <row r="49" spans="1:2" x14ac:dyDescent="0.25">
      <c r="A49" s="267" t="str">
        <f>'Anexo 2 EfectivoBanco. '!A36</f>
        <v>Fecha de elaboración: 11/12/2025</v>
      </c>
      <c r="B49" s="267"/>
    </row>
  </sheetData>
  <mergeCells count="12">
    <mergeCell ref="A11:D11"/>
    <mergeCell ref="A10:D10"/>
    <mergeCell ref="B3:C3"/>
    <mergeCell ref="B4:C4"/>
    <mergeCell ref="A7:D7"/>
    <mergeCell ref="A8:D8"/>
    <mergeCell ref="A9:D9"/>
    <mergeCell ref="A48:B48"/>
    <mergeCell ref="A47:B47"/>
    <mergeCell ref="A49:B49"/>
    <mergeCell ref="A46:B46"/>
    <mergeCell ref="A45:B45"/>
  </mergeCells>
  <printOptions horizontalCentered="1"/>
  <pageMargins left="0.47244094488188998" right="0.78740157480314998" top="0.97370078740157495" bottom="0.39370078740157499" header="0.31496062992126" footer="0.31496062992126"/>
  <pageSetup paperSize="9" scale="9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6"/>
  </sheetPr>
  <dimension ref="A2:G38"/>
  <sheetViews>
    <sheetView topLeftCell="A27" workbookViewId="0">
      <selection activeCell="H42" sqref="H42"/>
    </sheetView>
  </sheetViews>
  <sheetFormatPr baseColWidth="10" defaultColWidth="11.42578125" defaultRowHeight="15" x14ac:dyDescent="0.25"/>
  <cols>
    <col min="1" max="1" width="38.7109375" style="2" customWidth="1"/>
    <col min="2" max="2" width="12.7109375" style="2" customWidth="1"/>
    <col min="3" max="3" width="18.5703125" style="2" bestFit="1" customWidth="1"/>
    <col min="4" max="4" width="19.42578125" style="2" bestFit="1" customWidth="1"/>
    <col min="5" max="5" width="12.7109375" style="2" customWidth="1"/>
    <col min="6" max="7" width="16.85546875" style="2" bestFit="1" customWidth="1"/>
    <col min="8" max="16384" width="11.42578125" style="2"/>
  </cols>
  <sheetData>
    <row r="2" spans="1:7" ht="15" customHeight="1" x14ac:dyDescent="0.25">
      <c r="B2" s="250"/>
      <c r="C2" s="250"/>
    </row>
    <row r="3" spans="1:7" x14ac:dyDescent="0.25">
      <c r="B3" s="250"/>
      <c r="C3" s="250"/>
    </row>
    <row r="4" spans="1:7" x14ac:dyDescent="0.25">
      <c r="B4" s="1"/>
      <c r="C4" s="1"/>
    </row>
    <row r="5" spans="1:7" x14ac:dyDescent="0.25">
      <c r="B5" s="1"/>
      <c r="C5" s="1"/>
    </row>
    <row r="6" spans="1:7" x14ac:dyDescent="0.25">
      <c r="A6" s="254" t="s">
        <v>18</v>
      </c>
      <c r="B6" s="254"/>
      <c r="C6" s="254"/>
      <c r="D6" s="254"/>
    </row>
    <row r="8" spans="1:7" ht="15.75" x14ac:dyDescent="0.25">
      <c r="A8" s="255" t="s">
        <v>100</v>
      </c>
      <c r="B8" s="255"/>
      <c r="C8" s="255"/>
      <c r="D8" s="255"/>
    </row>
    <row r="9" spans="1:7" ht="15.75" x14ac:dyDescent="0.25">
      <c r="A9" s="255" t="s">
        <v>133</v>
      </c>
      <c r="B9" s="255"/>
      <c r="C9" s="255"/>
      <c r="D9" s="255"/>
    </row>
    <row r="10" spans="1:7" ht="15.75" x14ac:dyDescent="0.25">
      <c r="A10" s="255" t="s">
        <v>248</v>
      </c>
      <c r="B10" s="255"/>
      <c r="C10" s="255"/>
      <c r="D10" s="255"/>
    </row>
    <row r="11" spans="1:7" ht="15.75" x14ac:dyDescent="0.25">
      <c r="A11" s="255" t="s">
        <v>162</v>
      </c>
      <c r="B11" s="255"/>
      <c r="C11" s="255"/>
      <c r="D11" s="255"/>
    </row>
    <row r="12" spans="1:7" ht="15.75" x14ac:dyDescent="0.25">
      <c r="A12" s="65"/>
      <c r="B12" s="65"/>
      <c r="C12" s="65"/>
      <c r="D12" s="65"/>
    </row>
    <row r="13" spans="1:7" ht="15.75" x14ac:dyDescent="0.25">
      <c r="A13" s="85" t="s">
        <v>154</v>
      </c>
      <c r="B13" s="65"/>
      <c r="C13" s="86"/>
      <c r="D13" s="65"/>
    </row>
    <row r="14" spans="1:7" ht="15.75" x14ac:dyDescent="0.25">
      <c r="A14" s="85"/>
      <c r="B14" s="65"/>
      <c r="C14" s="86"/>
      <c r="D14" s="65"/>
    </row>
    <row r="15" spans="1:7" ht="21" customHeight="1" x14ac:dyDescent="0.25">
      <c r="A15" s="80" t="s">
        <v>115</v>
      </c>
      <c r="B15" s="65"/>
      <c r="C15" s="78" t="s">
        <v>142</v>
      </c>
      <c r="D15" s="92"/>
      <c r="G15" s="6"/>
    </row>
    <row r="16" spans="1:7" ht="25.5" customHeight="1" x14ac:dyDescent="0.25">
      <c r="A16" s="80" t="s">
        <v>32</v>
      </c>
      <c r="B16" s="65"/>
      <c r="C16" s="104">
        <v>5423706496</v>
      </c>
      <c r="D16" s="65"/>
    </row>
    <row r="17" spans="1:7" ht="6" customHeight="1" x14ac:dyDescent="0.25">
      <c r="A17" s="80"/>
      <c r="B17" s="65"/>
      <c r="C17" s="65"/>
      <c r="D17" s="94"/>
    </row>
    <row r="18" spans="1:7" ht="16.5" thickBot="1" x14ac:dyDescent="0.3">
      <c r="A18" s="80" t="s">
        <v>43</v>
      </c>
      <c r="B18" s="65"/>
      <c r="C18" s="65"/>
      <c r="D18" s="105">
        <f>C16</f>
        <v>5423706496</v>
      </c>
      <c r="E18" s="6"/>
      <c r="F18" s="6"/>
    </row>
    <row r="19" spans="1:7" ht="16.5" thickTop="1" x14ac:dyDescent="0.25">
      <c r="A19" s="80"/>
      <c r="B19" s="65"/>
      <c r="C19" s="65"/>
      <c r="D19" s="94"/>
      <c r="E19" s="6"/>
    </row>
    <row r="20" spans="1:7" ht="15.75" x14ac:dyDescent="0.25">
      <c r="A20" s="80"/>
      <c r="B20" s="65"/>
      <c r="C20" s="94"/>
      <c r="D20" s="65"/>
      <c r="E20" s="6"/>
      <c r="G20" s="6"/>
    </row>
    <row r="21" spans="1:7" ht="15.75" x14ac:dyDescent="0.25">
      <c r="A21" s="88" t="s">
        <v>237</v>
      </c>
      <c r="B21" s="65"/>
      <c r="C21" s="106">
        <v>3529201496.25</v>
      </c>
      <c r="D21" s="65"/>
      <c r="E21" s="6"/>
    </row>
    <row r="22" spans="1:7" ht="15.75" x14ac:dyDescent="0.25">
      <c r="A22" s="88" t="s">
        <v>252</v>
      </c>
      <c r="B22" s="65"/>
      <c r="C22" s="89">
        <v>178727305.99000001</v>
      </c>
      <c r="D22" s="70"/>
    </row>
    <row r="23" spans="1:7" ht="3.75" customHeight="1" x14ac:dyDescent="0.25">
      <c r="A23" s="88"/>
      <c r="B23" s="65"/>
      <c r="C23" s="107"/>
      <c r="D23" s="65"/>
    </row>
    <row r="24" spans="1:7" ht="15.75" x14ac:dyDescent="0.25">
      <c r="A24" s="80" t="s">
        <v>183</v>
      </c>
      <c r="B24" s="65"/>
      <c r="C24" s="65"/>
      <c r="D24" s="108">
        <f>SUM(C20:C23)</f>
        <v>3707928802.2399998</v>
      </c>
      <c r="E24" s="4"/>
      <c r="F24" s="4"/>
    </row>
    <row r="25" spans="1:7" ht="15.75" x14ac:dyDescent="0.25">
      <c r="A25" s="80"/>
      <c r="B25" s="65"/>
      <c r="C25" s="65"/>
      <c r="D25" s="109"/>
      <c r="E25" s="4"/>
      <c r="F25" s="4"/>
    </row>
    <row r="26" spans="1:7" ht="16.5" thickBot="1" x14ac:dyDescent="0.3">
      <c r="A26" s="80" t="s">
        <v>251</v>
      </c>
      <c r="B26" s="65"/>
      <c r="C26" s="109"/>
      <c r="D26" s="110">
        <f>SUM(D18-D24)</f>
        <v>1715777693.7600002</v>
      </c>
      <c r="E26" s="4"/>
    </row>
    <row r="27" spans="1:7" ht="16.5" thickTop="1" x14ac:dyDescent="0.25">
      <c r="A27" s="88"/>
      <c r="B27" s="65"/>
      <c r="C27" s="91"/>
      <c r="D27" s="65"/>
      <c r="E27" s="6"/>
    </row>
    <row r="28" spans="1:7" ht="15.75" x14ac:dyDescent="0.25">
      <c r="A28" s="111"/>
      <c r="B28" s="65"/>
      <c r="C28" s="91"/>
      <c r="D28" s="65"/>
      <c r="E28" s="6"/>
    </row>
    <row r="29" spans="1:7" ht="15.75" x14ac:dyDescent="0.25">
      <c r="A29" s="65"/>
      <c r="B29" s="65"/>
      <c r="C29" s="65"/>
      <c r="D29" s="65"/>
    </row>
    <row r="30" spans="1:7" ht="15.75" x14ac:dyDescent="0.25">
      <c r="A30" s="65"/>
      <c r="B30" s="65"/>
      <c r="C30" s="65"/>
      <c r="D30" s="65"/>
    </row>
    <row r="31" spans="1:7" ht="15.75" x14ac:dyDescent="0.25">
      <c r="A31" s="65"/>
      <c r="B31" s="65"/>
      <c r="C31" s="65"/>
      <c r="D31" s="65"/>
    </row>
    <row r="32" spans="1:7" ht="15.75" x14ac:dyDescent="0.25">
      <c r="A32" s="65"/>
      <c r="B32" s="65"/>
      <c r="C32" s="65"/>
      <c r="D32" s="65"/>
    </row>
    <row r="33" spans="1:4" ht="15.75" x14ac:dyDescent="0.25">
      <c r="A33" s="65"/>
      <c r="B33" s="65"/>
      <c r="C33" s="65"/>
      <c r="D33" s="65"/>
    </row>
    <row r="34" spans="1:4" ht="15.75" x14ac:dyDescent="0.25">
      <c r="A34" s="216" t="s">
        <v>195</v>
      </c>
      <c r="B34" s="65"/>
      <c r="C34" s="65"/>
      <c r="D34" s="65"/>
    </row>
    <row r="35" spans="1:4" ht="15.75" x14ac:dyDescent="0.25">
      <c r="A35" s="216" t="s">
        <v>194</v>
      </c>
      <c r="B35" s="65"/>
      <c r="C35" s="65"/>
      <c r="D35" s="65"/>
    </row>
    <row r="36" spans="1:4" ht="15.75" x14ac:dyDescent="0.25">
      <c r="A36" s="91" t="s">
        <v>193</v>
      </c>
      <c r="B36" s="65"/>
      <c r="C36" s="65"/>
      <c r="D36" s="65"/>
    </row>
    <row r="37" spans="1:4" ht="15.75" x14ac:dyDescent="0.25">
      <c r="A37" s="91" t="s">
        <v>192</v>
      </c>
      <c r="B37" s="65"/>
      <c r="C37" s="65"/>
      <c r="D37" s="65"/>
    </row>
    <row r="38" spans="1:4" ht="15.75" x14ac:dyDescent="0.25">
      <c r="A38" s="91" t="str">
        <f>'Anexo 1 Efectivo Caja '!B42</f>
        <v>Fecha de elaboración: 11/12/2025</v>
      </c>
      <c r="B38" s="65"/>
      <c r="C38" s="65"/>
      <c r="D38" s="65"/>
    </row>
  </sheetData>
  <mergeCells count="7">
    <mergeCell ref="B3:C3"/>
    <mergeCell ref="B2:C2"/>
    <mergeCell ref="A8:D8"/>
    <mergeCell ref="A10:D10"/>
    <mergeCell ref="A11:D11"/>
    <mergeCell ref="A6:D6"/>
    <mergeCell ref="A9:D9"/>
  </mergeCells>
  <pageMargins left="0.70866141732283505" right="0.70866141732283505" top="1.3130314960629921" bottom="0.74803149606299202" header="0.31496062992126" footer="0.31496062992126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6"/>
  </sheetPr>
  <dimension ref="A1:H71"/>
  <sheetViews>
    <sheetView topLeftCell="A50" zoomScaleNormal="100" workbookViewId="0">
      <selection activeCell="C16" sqref="C16"/>
    </sheetView>
  </sheetViews>
  <sheetFormatPr baseColWidth="10" defaultColWidth="11.5703125" defaultRowHeight="15" x14ac:dyDescent="0.25"/>
  <cols>
    <col min="1" max="1" width="14.28515625" style="2" customWidth="1"/>
    <col min="2" max="2" width="24.85546875" style="2" customWidth="1"/>
    <col min="3" max="3" width="14.42578125" style="2" customWidth="1"/>
    <col min="4" max="4" width="25" style="2" customWidth="1"/>
    <col min="5" max="5" width="16.140625" style="2" customWidth="1"/>
    <col min="6" max="6" width="13.85546875" style="2" customWidth="1"/>
    <col min="7" max="7" width="18.85546875" style="2" customWidth="1"/>
    <col min="8" max="8" width="24" style="2" customWidth="1"/>
    <col min="9" max="16384" width="11.5703125" style="2"/>
  </cols>
  <sheetData>
    <row r="1" spans="1:8" x14ac:dyDescent="0.25">
      <c r="A1" s="200"/>
      <c r="B1" s="201"/>
      <c r="C1" s="201"/>
      <c r="D1" s="201"/>
      <c r="E1" s="201"/>
      <c r="F1" s="201"/>
      <c r="G1" s="201"/>
      <c r="H1" s="202"/>
    </row>
    <row r="2" spans="1:8" x14ac:dyDescent="0.25">
      <c r="A2" s="203"/>
      <c r="H2" s="204"/>
    </row>
    <row r="3" spans="1:8" x14ac:dyDescent="0.25">
      <c r="A3" s="203"/>
      <c r="H3" s="204"/>
    </row>
    <row r="4" spans="1:8" x14ac:dyDescent="0.25">
      <c r="A4" s="203"/>
      <c r="H4" s="204"/>
    </row>
    <row r="5" spans="1:8" x14ac:dyDescent="0.25">
      <c r="A5" s="272" t="s">
        <v>18</v>
      </c>
      <c r="B5" s="254"/>
      <c r="C5" s="254"/>
      <c r="D5" s="254"/>
      <c r="E5" s="254"/>
      <c r="F5" s="254"/>
      <c r="G5" s="254"/>
      <c r="H5" s="273"/>
    </row>
    <row r="6" spans="1:8" x14ac:dyDescent="0.25">
      <c r="A6" s="277" t="s">
        <v>134</v>
      </c>
      <c r="B6" s="278"/>
      <c r="C6" s="278"/>
      <c r="D6" s="278"/>
      <c r="E6" s="278"/>
      <c r="F6" s="278"/>
      <c r="G6" s="278"/>
      <c r="H6" s="279"/>
    </row>
    <row r="7" spans="1:8" x14ac:dyDescent="0.25">
      <c r="A7" s="207" t="s">
        <v>156</v>
      </c>
      <c r="H7" s="204"/>
    </row>
    <row r="8" spans="1:8" x14ac:dyDescent="0.25">
      <c r="A8" s="274" t="s">
        <v>135</v>
      </c>
      <c r="B8" s="275"/>
      <c r="C8" s="275"/>
      <c r="D8" s="275"/>
      <c r="E8" s="275"/>
      <c r="F8" s="275"/>
      <c r="G8" s="275"/>
      <c r="H8" s="276"/>
    </row>
    <row r="9" spans="1:8" ht="15.75" thickBot="1" x14ac:dyDescent="0.3">
      <c r="A9" s="203"/>
      <c r="C9" s="5"/>
      <c r="D9" s="5"/>
      <c r="H9" s="204"/>
    </row>
    <row r="10" spans="1:8" s="5" customFormat="1" thickBot="1" x14ac:dyDescent="0.25">
      <c r="A10" s="115" t="s">
        <v>13</v>
      </c>
      <c r="B10" s="115"/>
      <c r="C10" s="115"/>
      <c r="D10" s="116" t="s">
        <v>157</v>
      </c>
      <c r="E10" s="114" t="s">
        <v>14</v>
      </c>
      <c r="F10" s="115"/>
      <c r="G10" s="115"/>
      <c r="H10" s="217" t="s">
        <v>157</v>
      </c>
    </row>
    <row r="11" spans="1:8" x14ac:dyDescent="0.25">
      <c r="A11" s="218">
        <v>22968</v>
      </c>
      <c r="B11" s="117">
        <v>45911</v>
      </c>
      <c r="C11" s="118" t="s">
        <v>211</v>
      </c>
      <c r="D11" s="119"/>
      <c r="E11" s="120">
        <v>13613913.33</v>
      </c>
      <c r="F11" s="121" t="s">
        <v>52</v>
      </c>
      <c r="G11" s="118" t="s">
        <v>213</v>
      </c>
      <c r="H11" s="219"/>
    </row>
    <row r="12" spans="1:8" x14ac:dyDescent="0.25">
      <c r="A12" s="125">
        <f>SUM(A11/12)</f>
        <v>1914</v>
      </c>
      <c r="B12" s="238" t="s">
        <v>11</v>
      </c>
      <c r="C12" s="125"/>
      <c r="D12" s="112" t="s">
        <v>214</v>
      </c>
      <c r="E12" s="123">
        <f>SUM(E11/12)</f>
        <v>1134492.7775000001</v>
      </c>
      <c r="F12" s="124" t="s">
        <v>11</v>
      </c>
      <c r="G12" s="125"/>
      <c r="H12" s="113" t="s">
        <v>215</v>
      </c>
    </row>
    <row r="13" spans="1:8" x14ac:dyDescent="0.25">
      <c r="A13" s="125">
        <f>+A12/30</f>
        <v>63.8</v>
      </c>
      <c r="B13" s="124" t="s">
        <v>22</v>
      </c>
      <c r="C13" s="125"/>
      <c r="D13" s="112"/>
      <c r="E13" s="123">
        <f>+E12/30</f>
        <v>37816.425916666667</v>
      </c>
      <c r="F13" s="124" t="s">
        <v>22</v>
      </c>
      <c r="G13" s="125"/>
      <c r="H13" s="113"/>
    </row>
    <row r="14" spans="1:8" x14ac:dyDescent="0.25">
      <c r="A14" s="125">
        <f>+A13*19</f>
        <v>1212.2</v>
      </c>
      <c r="B14" s="125" t="s">
        <v>206</v>
      </c>
      <c r="C14" s="125"/>
      <c r="D14" s="126" t="s">
        <v>47</v>
      </c>
      <c r="E14" s="123">
        <f>+E13*19</f>
        <v>718512.09241666668</v>
      </c>
      <c r="F14" s="125" t="s">
        <v>206</v>
      </c>
      <c r="G14" s="125"/>
      <c r="H14" s="126" t="s">
        <v>47</v>
      </c>
    </row>
    <row r="15" spans="1:8" x14ac:dyDescent="0.25">
      <c r="A15" s="125">
        <f>A12+2</f>
        <v>1916</v>
      </c>
      <c r="B15" s="127" t="s">
        <v>207</v>
      </c>
      <c r="C15" s="125"/>
      <c r="D15" s="126" t="s">
        <v>50</v>
      </c>
      <c r="E15" s="123">
        <f>E12*2</f>
        <v>2268985.5550000002</v>
      </c>
      <c r="F15" s="127" t="s">
        <v>207</v>
      </c>
      <c r="G15" s="125"/>
      <c r="H15" s="126" t="s">
        <v>55</v>
      </c>
    </row>
    <row r="16" spans="1:8" x14ac:dyDescent="0.25">
      <c r="A16" s="125">
        <f>A12*0</f>
        <v>0</v>
      </c>
      <c r="B16" s="128" t="s">
        <v>208</v>
      </c>
      <c r="C16" s="125"/>
      <c r="D16" s="126"/>
      <c r="E16" s="123">
        <f>E12*0</f>
        <v>0</v>
      </c>
      <c r="F16" s="128" t="s">
        <v>208</v>
      </c>
      <c r="G16" s="125"/>
      <c r="H16" s="126"/>
    </row>
    <row r="17" spans="1:8" x14ac:dyDescent="0.25">
      <c r="A17" s="125">
        <f>SUM(A13*0)</f>
        <v>0</v>
      </c>
      <c r="B17" s="129" t="s">
        <v>209</v>
      </c>
      <c r="C17" s="125"/>
      <c r="D17" s="126" t="s">
        <v>212</v>
      </c>
      <c r="E17" s="123">
        <f>SUM(E13*0)</f>
        <v>0</v>
      </c>
      <c r="F17" s="129" t="s">
        <v>242</v>
      </c>
      <c r="G17" s="125"/>
      <c r="H17" s="126" t="s">
        <v>212</v>
      </c>
    </row>
    <row r="18" spans="1:8" x14ac:dyDescent="0.25">
      <c r="A18" s="138">
        <f>SUM(A14:A17)</f>
        <v>3128.2</v>
      </c>
      <c r="B18" s="131"/>
      <c r="C18" s="125"/>
      <c r="D18" s="126" t="s">
        <v>216</v>
      </c>
      <c r="E18" s="130">
        <f>SUM(E14:E17)</f>
        <v>2987497.6474166671</v>
      </c>
      <c r="F18" s="132"/>
      <c r="G18" s="125"/>
      <c r="H18" s="126" t="s">
        <v>216</v>
      </c>
    </row>
    <row r="19" spans="1:8" hidden="1" x14ac:dyDescent="0.25">
      <c r="A19" s="125"/>
      <c r="B19" s="129"/>
      <c r="C19" s="125"/>
      <c r="D19" s="112"/>
      <c r="E19" s="123"/>
      <c r="F19" s="125"/>
      <c r="G19" s="125"/>
      <c r="H19" s="113"/>
    </row>
    <row r="20" spans="1:8" hidden="1" x14ac:dyDescent="0.25">
      <c r="A20" s="125"/>
      <c r="B20" s="128"/>
      <c r="C20" s="125"/>
      <c r="D20" s="112"/>
      <c r="E20" s="123"/>
      <c r="F20" s="128"/>
      <c r="G20" s="125"/>
      <c r="H20" s="113"/>
    </row>
    <row r="21" spans="1:8" hidden="1" x14ac:dyDescent="0.25">
      <c r="A21" s="125"/>
      <c r="B21" s="129"/>
      <c r="C21" s="125"/>
      <c r="D21" s="112"/>
      <c r="E21" s="123"/>
      <c r="F21" s="125"/>
      <c r="G21" s="125"/>
      <c r="H21" s="113"/>
    </row>
    <row r="22" spans="1:8" x14ac:dyDescent="0.25">
      <c r="A22" s="125"/>
      <c r="B22" s="129"/>
      <c r="C22" s="125"/>
      <c r="D22" s="112"/>
      <c r="E22" s="123"/>
      <c r="F22" s="125"/>
      <c r="G22" s="125"/>
      <c r="H22" s="113"/>
    </row>
    <row r="23" spans="1:8" x14ac:dyDescent="0.25">
      <c r="A23" s="135">
        <f>SUM(A18+A20+A21)</f>
        <v>3128.2</v>
      </c>
      <c r="B23" s="134" t="s">
        <v>23</v>
      </c>
      <c r="C23" s="135"/>
      <c r="D23" s="136"/>
      <c r="E23" s="133">
        <f>SUM(E18+E20+E21)</f>
        <v>2987497.6474166671</v>
      </c>
      <c r="F23" s="134" t="s">
        <v>23</v>
      </c>
      <c r="G23" s="135"/>
      <c r="H23" s="142"/>
    </row>
    <row r="24" spans="1:8" x14ac:dyDescent="0.25">
      <c r="A24" s="138"/>
      <c r="B24" s="137"/>
      <c r="C24" s="138"/>
      <c r="D24" s="139"/>
      <c r="E24" s="130"/>
      <c r="F24" s="138"/>
      <c r="G24" s="138"/>
      <c r="H24" s="126"/>
    </row>
    <row r="25" spans="1:8" ht="15.75" thickBot="1" x14ac:dyDescent="0.3">
      <c r="A25" s="220">
        <f>SUM(A11-A23)</f>
        <v>19839.8</v>
      </c>
      <c r="B25" s="141" t="s">
        <v>243</v>
      </c>
      <c r="C25" s="142"/>
      <c r="D25" s="136"/>
      <c r="E25" s="140">
        <f>SUM(E11-E23)</f>
        <v>10626415.682583332</v>
      </c>
      <c r="F25" s="141" t="s">
        <v>243</v>
      </c>
      <c r="G25" s="142"/>
      <c r="H25" s="142"/>
    </row>
    <row r="26" spans="1:8" ht="15.75" thickBot="1" x14ac:dyDescent="0.3">
      <c r="A26" s="221" t="s">
        <v>12</v>
      </c>
      <c r="B26" s="144"/>
      <c r="C26" s="144"/>
      <c r="D26" s="145">
        <f>SUM(A25)</f>
        <v>19839.8</v>
      </c>
      <c r="E26" s="143" t="s">
        <v>12</v>
      </c>
      <c r="F26" s="144"/>
      <c r="G26" s="144"/>
      <c r="H26" s="222">
        <f>SUM(E25)</f>
        <v>10626415.682583332</v>
      </c>
    </row>
    <row r="27" spans="1:8" ht="15.75" thickBot="1" x14ac:dyDescent="0.3">
      <c r="A27" s="203"/>
      <c r="H27" s="204"/>
    </row>
    <row r="28" spans="1:8" s="5" customFormat="1" thickBot="1" x14ac:dyDescent="0.25">
      <c r="A28" s="153" t="s">
        <v>15</v>
      </c>
      <c r="B28" s="153"/>
      <c r="C28" s="153"/>
      <c r="D28" s="116" t="s">
        <v>157</v>
      </c>
      <c r="E28" s="157" t="s">
        <v>16</v>
      </c>
      <c r="F28" s="153"/>
      <c r="G28" s="153"/>
      <c r="H28" s="217" t="s">
        <v>157</v>
      </c>
    </row>
    <row r="29" spans="1:8" x14ac:dyDescent="0.25">
      <c r="A29" s="138">
        <v>1400814.71</v>
      </c>
      <c r="B29" s="146"/>
      <c r="C29" s="147" t="s">
        <v>221</v>
      </c>
      <c r="D29" s="154"/>
      <c r="E29" s="158">
        <v>822932.94</v>
      </c>
      <c r="F29" s="148"/>
      <c r="G29" s="147" t="s">
        <v>219</v>
      </c>
      <c r="H29" s="223"/>
    </row>
    <row r="30" spans="1:8" x14ac:dyDescent="0.25">
      <c r="A30" s="125">
        <f>SUM(A29/12)</f>
        <v>116734.55916666666</v>
      </c>
      <c r="B30" s="124" t="s">
        <v>11</v>
      </c>
      <c r="C30" s="147" t="s">
        <v>220</v>
      </c>
      <c r="D30" s="112" t="s">
        <v>225</v>
      </c>
      <c r="E30" s="159">
        <f>SUM(E29/12)</f>
        <v>68577.744999999995</v>
      </c>
      <c r="F30" s="124" t="s">
        <v>11</v>
      </c>
      <c r="G30" s="125"/>
      <c r="H30" s="113" t="s">
        <v>68</v>
      </c>
    </row>
    <row r="31" spans="1:8" x14ac:dyDescent="0.25">
      <c r="A31" s="125">
        <f>+A30/30</f>
        <v>3891.151972222222</v>
      </c>
      <c r="B31" s="124" t="s">
        <v>22</v>
      </c>
      <c r="C31" s="147" t="s">
        <v>222</v>
      </c>
      <c r="D31" s="112"/>
      <c r="E31" s="159">
        <f>+E30/30</f>
        <v>2285.924833333333</v>
      </c>
      <c r="F31" s="124" t="s">
        <v>22</v>
      </c>
      <c r="G31" s="125"/>
      <c r="H31" s="113"/>
    </row>
    <row r="32" spans="1:8" x14ac:dyDescent="0.25">
      <c r="A32" s="125">
        <f>+A31*7</f>
        <v>27238.063805555554</v>
      </c>
      <c r="B32" s="125" t="s">
        <v>223</v>
      </c>
      <c r="C32" s="125"/>
      <c r="D32" s="139" t="s">
        <v>47</v>
      </c>
      <c r="E32" s="159">
        <f>+E31*19</f>
        <v>43432.571833333328</v>
      </c>
      <c r="F32" s="125" t="s">
        <v>217</v>
      </c>
      <c r="G32" s="125"/>
      <c r="H32" s="126" t="s">
        <v>47</v>
      </c>
    </row>
    <row r="33" spans="1:8" x14ac:dyDescent="0.25">
      <c r="A33" s="125">
        <f>+A30*3</f>
        <v>350203.67749999999</v>
      </c>
      <c r="B33" s="125" t="s">
        <v>224</v>
      </c>
      <c r="C33" s="125"/>
      <c r="D33" s="139" t="s">
        <v>51</v>
      </c>
      <c r="E33" s="159">
        <f>E30*2</f>
        <v>137155.49</v>
      </c>
      <c r="F33" s="125" t="s">
        <v>218</v>
      </c>
      <c r="G33" s="125"/>
      <c r="H33" s="126" t="s">
        <v>48</v>
      </c>
    </row>
    <row r="34" spans="1:8" x14ac:dyDescent="0.25">
      <c r="A34" s="125">
        <f>A30*0</f>
        <v>0</v>
      </c>
      <c r="B34" s="128" t="s">
        <v>227</v>
      </c>
      <c r="C34" s="125"/>
      <c r="D34" s="139"/>
      <c r="E34" s="159">
        <f>SUM(E30*0)</f>
        <v>0</v>
      </c>
      <c r="F34" s="128" t="s">
        <v>66</v>
      </c>
      <c r="G34" s="125"/>
      <c r="H34" s="126"/>
    </row>
    <row r="35" spans="1:8" x14ac:dyDescent="0.25">
      <c r="A35" s="125">
        <f>A31*0</f>
        <v>0</v>
      </c>
      <c r="B35" s="125" t="s">
        <v>228</v>
      </c>
      <c r="C35" s="125"/>
      <c r="D35" s="139" t="s">
        <v>226</v>
      </c>
      <c r="E35" s="159">
        <f>SUM(E31*0)</f>
        <v>0</v>
      </c>
      <c r="F35" s="129" t="s">
        <v>209</v>
      </c>
      <c r="G35" s="125"/>
      <c r="H35" s="126" t="s">
        <v>210</v>
      </c>
    </row>
    <row r="36" spans="1:8" x14ac:dyDescent="0.25">
      <c r="A36" s="138">
        <f>SUM(A32+A34+A33+A35)</f>
        <v>377441.74130555557</v>
      </c>
      <c r="B36" s="132"/>
      <c r="C36" s="125"/>
      <c r="D36" s="139" t="s">
        <v>65</v>
      </c>
      <c r="E36" s="159"/>
      <c r="F36" s="127"/>
      <c r="G36" s="125"/>
      <c r="H36" s="126" t="s">
        <v>216</v>
      </c>
    </row>
    <row r="37" spans="1:8" hidden="1" x14ac:dyDescent="0.25">
      <c r="A37" s="125"/>
      <c r="B37" s="125"/>
      <c r="C37" s="125"/>
      <c r="D37" s="112"/>
      <c r="E37" s="160">
        <f>SUM(E32:E36)</f>
        <v>180588.06183333331</v>
      </c>
      <c r="F37" s="149" t="s">
        <v>25</v>
      </c>
      <c r="G37" s="150"/>
      <c r="H37" s="224"/>
    </row>
    <row r="38" spans="1:8" hidden="1" x14ac:dyDescent="0.25">
      <c r="A38" s="125"/>
      <c r="B38" s="128"/>
      <c r="C38" s="125"/>
      <c r="D38" s="112"/>
      <c r="E38" s="159"/>
      <c r="F38" s="125"/>
      <c r="G38" s="125"/>
      <c r="H38" s="113"/>
    </row>
    <row r="39" spans="1:8" x14ac:dyDescent="0.25">
      <c r="A39" s="125"/>
      <c r="B39" s="129"/>
      <c r="C39" s="125"/>
      <c r="D39" s="112"/>
      <c r="E39" s="159"/>
      <c r="F39" s="128"/>
      <c r="G39" s="125"/>
      <c r="H39" s="113"/>
    </row>
    <row r="40" spans="1:8" x14ac:dyDescent="0.25">
      <c r="A40" s="135">
        <f>SUM(A36+A38+A39)</f>
        <v>377441.74130555557</v>
      </c>
      <c r="B40" s="134" t="s">
        <v>23</v>
      </c>
      <c r="C40" s="135"/>
      <c r="D40" s="136"/>
      <c r="E40" s="160">
        <f>SUM(E35+E32+E33+E34)</f>
        <v>180588.06183333331</v>
      </c>
      <c r="F40" s="134" t="s">
        <v>23</v>
      </c>
      <c r="G40" s="135"/>
      <c r="H40" s="142"/>
    </row>
    <row r="41" spans="1:8" x14ac:dyDescent="0.25">
      <c r="A41" s="138"/>
      <c r="B41" s="138"/>
      <c r="C41" s="138"/>
      <c r="D41" s="139"/>
      <c r="E41" s="159"/>
      <c r="F41" s="125"/>
      <c r="G41" s="125"/>
      <c r="H41" s="113"/>
    </row>
    <row r="42" spans="1:8" x14ac:dyDescent="0.25">
      <c r="A42" s="220">
        <f>SUM(A29-A40)</f>
        <v>1023372.9686944444</v>
      </c>
      <c r="B42" s="141" t="s">
        <v>243</v>
      </c>
      <c r="C42" s="142"/>
      <c r="D42" s="136"/>
      <c r="E42" s="161">
        <f>SUM(E29-E40)</f>
        <v>642344.8781666666</v>
      </c>
      <c r="F42" s="141" t="s">
        <v>243</v>
      </c>
      <c r="G42" s="142"/>
      <c r="H42" s="142"/>
    </row>
    <row r="43" spans="1:8" ht="15.75" thickBot="1" x14ac:dyDescent="0.3">
      <c r="A43" s="225" t="s">
        <v>12</v>
      </c>
      <c r="B43" s="155"/>
      <c r="C43" s="155"/>
      <c r="D43" s="156">
        <f>SUM(A29-A40)</f>
        <v>1023372.9686944444</v>
      </c>
      <c r="E43" s="162" t="s">
        <v>12</v>
      </c>
      <c r="F43" s="155"/>
      <c r="G43" s="155"/>
      <c r="H43" s="226">
        <f>E42</f>
        <v>642344.8781666666</v>
      </c>
    </row>
    <row r="44" spans="1:8" ht="15.75" thickBot="1" x14ac:dyDescent="0.3">
      <c r="A44" s="207"/>
      <c r="D44" s="227"/>
      <c r="H44" s="204"/>
    </row>
    <row r="45" spans="1:8" ht="15.75" thickBot="1" x14ac:dyDescent="0.3">
      <c r="A45" s="115" t="s">
        <v>24</v>
      </c>
      <c r="B45" s="115"/>
      <c r="C45" s="115"/>
      <c r="D45" s="116" t="s">
        <v>157</v>
      </c>
      <c r="E45" s="115" t="s">
        <v>24</v>
      </c>
      <c r="F45" s="115"/>
      <c r="G45" s="115"/>
      <c r="H45" s="217" t="s">
        <v>157</v>
      </c>
    </row>
    <row r="46" spans="1:8" x14ac:dyDescent="0.25">
      <c r="A46" s="153">
        <v>2613902.79</v>
      </c>
      <c r="B46" s="165">
        <v>45647</v>
      </c>
      <c r="C46" s="166" t="s">
        <v>89</v>
      </c>
      <c r="D46" s="122"/>
      <c r="E46" s="163">
        <v>6116943.1600000001</v>
      </c>
      <c r="F46" s="117">
        <v>45654</v>
      </c>
      <c r="G46" s="118" t="s">
        <v>94</v>
      </c>
      <c r="H46" s="228"/>
    </row>
    <row r="47" spans="1:8" x14ac:dyDescent="0.25">
      <c r="A47" s="125">
        <f>SUM(A46/12)</f>
        <v>217825.23250000001</v>
      </c>
      <c r="B47" s="124" t="s">
        <v>11</v>
      </c>
      <c r="C47" s="125"/>
      <c r="D47" s="112" t="s">
        <v>92</v>
      </c>
      <c r="E47" s="159">
        <f>SUM(E46/12)</f>
        <v>509745.26333333337</v>
      </c>
      <c r="F47" s="124" t="s">
        <v>11</v>
      </c>
      <c r="G47" s="152"/>
      <c r="H47" s="113" t="s">
        <v>64</v>
      </c>
    </row>
    <row r="48" spans="1:8" x14ac:dyDescent="0.25">
      <c r="A48" s="125">
        <f>+A47/30</f>
        <v>7260.8410833333337</v>
      </c>
      <c r="B48" s="124" t="s">
        <v>22</v>
      </c>
      <c r="C48" s="125"/>
      <c r="D48" s="112"/>
      <c r="E48" s="159">
        <f>+E47/30</f>
        <v>16991.508777777777</v>
      </c>
      <c r="F48" s="124" t="s">
        <v>22</v>
      </c>
      <c r="G48" s="125"/>
      <c r="H48" s="113"/>
    </row>
    <row r="49" spans="1:8" x14ac:dyDescent="0.25">
      <c r="A49" s="125">
        <f>+A48*9</f>
        <v>65347.569750000002</v>
      </c>
      <c r="B49" s="125" t="s">
        <v>93</v>
      </c>
      <c r="C49" s="125"/>
      <c r="D49" s="139" t="s">
        <v>47</v>
      </c>
      <c r="E49" s="159">
        <f>+E48*2</f>
        <v>33983.017555555554</v>
      </c>
      <c r="F49" s="125" t="s">
        <v>95</v>
      </c>
      <c r="G49" s="125"/>
      <c r="H49" s="126" t="s">
        <v>47</v>
      </c>
    </row>
    <row r="50" spans="1:8" x14ac:dyDescent="0.25">
      <c r="A50" s="125">
        <f>A47*11</f>
        <v>2396077.5575000001</v>
      </c>
      <c r="B50" s="128" t="s">
        <v>97</v>
      </c>
      <c r="C50" s="125"/>
      <c r="D50" s="139" t="s">
        <v>49</v>
      </c>
      <c r="E50" s="159">
        <f>+E47*11</f>
        <v>5607197.8966666674</v>
      </c>
      <c r="F50" s="128" t="s">
        <v>96</v>
      </c>
      <c r="G50" s="125"/>
      <c r="H50" s="126" t="s">
        <v>53</v>
      </c>
    </row>
    <row r="51" spans="1:8" x14ac:dyDescent="0.25">
      <c r="A51" s="125"/>
      <c r="B51" s="125"/>
      <c r="C51" s="125"/>
      <c r="D51" s="139"/>
      <c r="E51" s="159"/>
      <c r="F51" s="125"/>
      <c r="G51" s="125"/>
      <c r="H51" s="126"/>
    </row>
    <row r="52" spans="1:8" x14ac:dyDescent="0.25">
      <c r="A52" s="125"/>
      <c r="B52" s="125"/>
      <c r="C52" s="125"/>
      <c r="D52" s="139" t="s">
        <v>90</v>
      </c>
      <c r="E52" s="159"/>
      <c r="F52" s="125"/>
      <c r="G52" s="125"/>
      <c r="H52" s="126" t="s">
        <v>90</v>
      </c>
    </row>
    <row r="53" spans="1:8" x14ac:dyDescent="0.25">
      <c r="A53" s="138">
        <f>SUM(A49:A52)</f>
        <v>2461425.1272499999</v>
      </c>
      <c r="B53" s="132"/>
      <c r="C53" s="125"/>
      <c r="D53" s="139" t="s">
        <v>91</v>
      </c>
      <c r="E53" s="158">
        <f>SUM(E49:E52)</f>
        <v>5641180.9142222228</v>
      </c>
      <c r="F53" s="132"/>
      <c r="G53" s="125"/>
      <c r="H53" s="126" t="s">
        <v>91</v>
      </c>
    </row>
    <row r="54" spans="1:8" x14ac:dyDescent="0.25">
      <c r="A54" s="125"/>
      <c r="B54" s="125"/>
      <c r="C54" s="125"/>
      <c r="D54" s="139"/>
      <c r="E54" s="159"/>
      <c r="F54" s="125"/>
      <c r="G54" s="125"/>
      <c r="H54" s="113"/>
    </row>
    <row r="55" spans="1:8" x14ac:dyDescent="0.25">
      <c r="A55" s="135">
        <f>SUM(A53)</f>
        <v>2461425.1272499999</v>
      </c>
      <c r="B55" s="134" t="s">
        <v>23</v>
      </c>
      <c r="C55" s="135"/>
      <c r="D55" s="136"/>
      <c r="E55" s="160">
        <f>SUM(E53)</f>
        <v>5641180.9142222228</v>
      </c>
      <c r="F55" s="134" t="s">
        <v>23</v>
      </c>
      <c r="G55" s="135"/>
      <c r="H55" s="142"/>
    </row>
    <row r="56" spans="1:8" x14ac:dyDescent="0.25">
      <c r="A56" s="138"/>
      <c r="B56" s="138"/>
      <c r="C56" s="138"/>
      <c r="D56" s="139"/>
      <c r="E56" s="158"/>
      <c r="F56" s="138"/>
      <c r="G56" s="138"/>
      <c r="H56" s="126"/>
    </row>
    <row r="57" spans="1:8" x14ac:dyDescent="0.25">
      <c r="A57" s="220">
        <f>SUM(A46-A55)</f>
        <v>152477.66275000013</v>
      </c>
      <c r="B57" s="141" t="s">
        <v>243</v>
      </c>
      <c r="C57" s="142"/>
      <c r="D57" s="136"/>
      <c r="E57" s="161">
        <f>SUM(E46-E55)</f>
        <v>475762.2457777774</v>
      </c>
      <c r="F57" s="141" t="s">
        <v>243</v>
      </c>
      <c r="G57" s="142"/>
      <c r="H57" s="142"/>
    </row>
    <row r="58" spans="1:8" x14ac:dyDescent="0.25">
      <c r="A58" s="151"/>
      <c r="B58" s="151"/>
      <c r="C58" s="113"/>
      <c r="D58" s="112"/>
      <c r="E58" s="164"/>
      <c r="F58" s="151"/>
      <c r="G58" s="113"/>
      <c r="H58" s="113"/>
    </row>
    <row r="59" spans="1:8" x14ac:dyDescent="0.25">
      <c r="A59" s="229" t="s">
        <v>12</v>
      </c>
      <c r="B59" s="198"/>
      <c r="C59" s="198"/>
      <c r="D59" s="196">
        <f>A57</f>
        <v>152477.66275000013</v>
      </c>
      <c r="E59" s="199" t="s">
        <v>12</v>
      </c>
      <c r="F59" s="198"/>
      <c r="G59" s="198"/>
      <c r="H59" s="230">
        <f>E57</f>
        <v>475762.2457777774</v>
      </c>
    </row>
    <row r="60" spans="1:8" x14ac:dyDescent="0.25">
      <c r="A60" s="200"/>
      <c r="B60" s="201"/>
      <c r="C60" s="201"/>
      <c r="D60" s="201"/>
      <c r="E60" s="201"/>
      <c r="F60" s="201"/>
      <c r="G60" s="201"/>
      <c r="H60" s="202"/>
    </row>
    <row r="61" spans="1:8" x14ac:dyDescent="0.25">
      <c r="A61" s="203" t="s">
        <v>233</v>
      </c>
      <c r="B61"/>
      <c r="C61"/>
      <c r="D61" s="227">
        <f>A23+E23+A40+E40+A55+E55</f>
        <v>11651261.692027777</v>
      </c>
      <c r="H61" s="204"/>
    </row>
    <row r="62" spans="1:8" x14ac:dyDescent="0.25">
      <c r="A62" s="203" t="s">
        <v>185</v>
      </c>
      <c r="B62"/>
      <c r="C62"/>
      <c r="D62" s="197">
        <f>A25+E25+A42+E42+A57+E57</f>
        <v>12940213.237972222</v>
      </c>
      <c r="H62" s="204"/>
    </row>
    <row r="63" spans="1:8" x14ac:dyDescent="0.25">
      <c r="A63" s="205"/>
      <c r="B63" s="231" t="s">
        <v>186</v>
      </c>
      <c r="C63" s="5"/>
      <c r="D63" s="227">
        <f>SUM(D61:D62)</f>
        <v>24591474.93</v>
      </c>
      <c r="H63" s="204"/>
    </row>
    <row r="64" spans="1:8" s="216" customFormat="1" ht="15.75" x14ac:dyDescent="0.25">
      <c r="A64" s="232"/>
      <c r="H64" s="233"/>
    </row>
    <row r="65" spans="1:8" s="216" customFormat="1" ht="15.75" x14ac:dyDescent="0.25">
      <c r="A65" s="232"/>
      <c r="H65" s="233"/>
    </row>
    <row r="66" spans="1:8" s="91" customFormat="1" ht="15.75" x14ac:dyDescent="0.25">
      <c r="A66" s="234"/>
      <c r="H66" s="235"/>
    </row>
    <row r="67" spans="1:8" s="91" customFormat="1" ht="15.75" x14ac:dyDescent="0.25">
      <c r="A67" s="285" t="s">
        <v>195</v>
      </c>
      <c r="B67" s="269"/>
      <c r="H67" s="235"/>
    </row>
    <row r="68" spans="1:8" s="91" customFormat="1" ht="15.75" x14ac:dyDescent="0.25">
      <c r="A68" s="285" t="s">
        <v>194</v>
      </c>
      <c r="B68" s="269"/>
      <c r="H68" s="235"/>
    </row>
    <row r="69" spans="1:8" x14ac:dyDescent="0.25">
      <c r="A69" s="283" t="s">
        <v>193</v>
      </c>
      <c r="B69" s="284"/>
      <c r="C69"/>
      <c r="D69" s="206"/>
      <c r="H69" s="204"/>
    </row>
    <row r="70" spans="1:8" x14ac:dyDescent="0.25">
      <c r="A70" s="282" t="s">
        <v>192</v>
      </c>
      <c r="B70" s="267"/>
      <c r="C70"/>
      <c r="H70" s="204"/>
    </row>
    <row r="71" spans="1:8" x14ac:dyDescent="0.25">
      <c r="A71" s="280" t="str">
        <f>'Anexo 3.1 Rendimiento Acumulado'!A38</f>
        <v>Fecha de elaboración: 11/12/2025</v>
      </c>
      <c r="B71" s="281"/>
      <c r="C71" s="208"/>
      <c r="D71" s="209"/>
      <c r="E71" s="209"/>
      <c r="F71" s="209"/>
      <c r="G71" s="209"/>
      <c r="H71" s="210"/>
    </row>
  </sheetData>
  <mergeCells count="8">
    <mergeCell ref="A5:H5"/>
    <mergeCell ref="A8:H8"/>
    <mergeCell ref="A6:H6"/>
    <mergeCell ref="A71:B71"/>
    <mergeCell ref="A70:B70"/>
    <mergeCell ref="A69:B69"/>
    <mergeCell ref="A68:B68"/>
    <mergeCell ref="A67:B67"/>
  </mergeCells>
  <printOptions horizontalCentered="1"/>
  <pageMargins left="0.35433070866141736" right="0" top="0" bottom="0" header="0" footer="0"/>
  <pageSetup paperSize="157" scale="8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3">
    <tabColor theme="6"/>
  </sheetPr>
  <dimension ref="A7:J41"/>
  <sheetViews>
    <sheetView topLeftCell="A24" workbookViewId="0">
      <selection activeCell="D44" sqref="D44"/>
    </sheetView>
  </sheetViews>
  <sheetFormatPr baseColWidth="10" defaultColWidth="11.42578125" defaultRowHeight="15.75" x14ac:dyDescent="0.25"/>
  <cols>
    <col min="1" max="1" width="50.140625" style="21" customWidth="1"/>
    <col min="2" max="2" width="18.7109375" style="21" bestFit="1" customWidth="1"/>
    <col min="3" max="3" width="1" style="21" customWidth="1"/>
    <col min="4" max="4" width="17.42578125" style="21" bestFit="1" customWidth="1"/>
    <col min="5" max="5" width="1" style="21" customWidth="1"/>
    <col min="6" max="6" width="16.85546875" style="21" bestFit="1" customWidth="1"/>
    <col min="7" max="7" width="15" style="21" bestFit="1" customWidth="1"/>
    <col min="8" max="8" width="15.42578125" style="21" bestFit="1" customWidth="1"/>
    <col min="9" max="9" width="17.7109375" style="195" bestFit="1" customWidth="1"/>
    <col min="10" max="10" width="18.7109375" style="21" customWidth="1"/>
    <col min="11" max="16384" width="11.42578125" style="21"/>
  </cols>
  <sheetData>
    <row r="7" spans="1:9" x14ac:dyDescent="0.25">
      <c r="A7" s="271" t="s">
        <v>18</v>
      </c>
      <c r="B7" s="271"/>
      <c r="C7" s="271"/>
      <c r="D7" s="271"/>
      <c r="E7" s="271"/>
      <c r="F7" s="271"/>
    </row>
    <row r="9" spans="1:9" x14ac:dyDescent="0.25">
      <c r="A9" s="261" t="s">
        <v>100</v>
      </c>
      <c r="B9" s="261"/>
      <c r="C9" s="261"/>
      <c r="D9" s="261"/>
      <c r="E9" s="261"/>
      <c r="F9" s="261"/>
    </row>
    <row r="10" spans="1:9" x14ac:dyDescent="0.25">
      <c r="A10" s="262" t="s">
        <v>199</v>
      </c>
      <c r="B10" s="262"/>
      <c r="C10" s="262"/>
      <c r="D10" s="262"/>
      <c r="E10" s="262"/>
      <c r="F10" s="262"/>
    </row>
    <row r="11" spans="1:9" ht="15.75" customHeight="1" x14ac:dyDescent="0.25">
      <c r="A11" s="263" t="s">
        <v>246</v>
      </c>
      <c r="B11" s="263"/>
      <c r="C11" s="263"/>
      <c r="D11" s="263"/>
      <c r="E11" s="263"/>
      <c r="F11" s="263"/>
    </row>
    <row r="12" spans="1:9" s="42" customFormat="1" ht="15.75" customHeight="1" x14ac:dyDescent="0.25">
      <c r="A12" s="256" t="s">
        <v>61</v>
      </c>
      <c r="B12" s="256"/>
      <c r="C12" s="256"/>
      <c r="D12" s="256"/>
      <c r="E12" s="256"/>
      <c r="F12" s="256"/>
      <c r="I12" s="240"/>
    </row>
    <row r="13" spans="1:9" s="42" customFormat="1" x14ac:dyDescent="0.25">
      <c r="I13" s="240"/>
    </row>
    <row r="14" spans="1:9" s="25" customFormat="1" x14ac:dyDescent="0.25">
      <c r="A14" s="37" t="s">
        <v>230</v>
      </c>
      <c r="B14" s="256"/>
      <c r="C14" s="256"/>
      <c r="D14" s="256"/>
      <c r="E14" s="256"/>
      <c r="F14" s="256"/>
      <c r="H14" s="170"/>
      <c r="I14" s="241"/>
    </row>
    <row r="15" spans="1:9" s="25" customFormat="1" x14ac:dyDescent="0.25">
      <c r="A15" s="37"/>
      <c r="H15" s="170"/>
      <c r="I15" s="241"/>
    </row>
    <row r="16" spans="1:9" s="25" customFormat="1" x14ac:dyDescent="0.25">
      <c r="A16" s="24"/>
      <c r="B16" s="25" t="s">
        <v>57</v>
      </c>
      <c r="D16" s="25" t="s">
        <v>118</v>
      </c>
      <c r="F16" s="26" t="s">
        <v>60</v>
      </c>
      <c r="I16" s="241"/>
    </row>
    <row r="17" spans="1:10" s="25" customFormat="1" ht="24.75" customHeight="1" x14ac:dyDescent="0.25">
      <c r="A17" s="25" t="s">
        <v>116</v>
      </c>
      <c r="B17" s="25" t="s">
        <v>117</v>
      </c>
      <c r="D17" s="25" t="s">
        <v>58</v>
      </c>
      <c r="F17" s="26" t="s">
        <v>59</v>
      </c>
      <c r="I17" s="241"/>
    </row>
    <row r="18" spans="1:10" s="42" customFormat="1" ht="25.5" customHeight="1" x14ac:dyDescent="0.25">
      <c r="A18" s="21" t="s">
        <v>174</v>
      </c>
      <c r="B18" s="27">
        <f>'Anexo 6.1'!C42</f>
        <v>415419789.75999993</v>
      </c>
      <c r="C18" s="27"/>
      <c r="D18" s="27">
        <f>'Anexo 6.1'!C45</f>
        <v>-278926381.88</v>
      </c>
      <c r="E18" s="27"/>
      <c r="F18" s="30">
        <f>+B18+D18</f>
        <v>136493407.87999994</v>
      </c>
      <c r="I18" s="240"/>
    </row>
    <row r="19" spans="1:10" s="42" customFormat="1" ht="13.15" customHeight="1" x14ac:dyDescent="0.25">
      <c r="A19" s="21"/>
      <c r="B19" s="27"/>
      <c r="C19" s="27"/>
      <c r="D19" s="27"/>
      <c r="E19" s="27"/>
      <c r="F19" s="28"/>
      <c r="I19" s="240"/>
    </row>
    <row r="20" spans="1:10" s="42" customFormat="1" x14ac:dyDescent="0.25">
      <c r="A20" s="29" t="s">
        <v>231</v>
      </c>
      <c r="B20" s="27">
        <f>+'Anexo 6.2'!C22</f>
        <v>189018250</v>
      </c>
      <c r="C20" s="27"/>
      <c r="D20" s="27">
        <f>+'Anexo 6.2'!C25</f>
        <v>-49668026.640000001</v>
      </c>
      <c r="E20" s="27"/>
      <c r="F20" s="30">
        <f>+B20+D20</f>
        <v>139350223.36000001</v>
      </c>
      <c r="I20" s="243" t="s">
        <v>67</v>
      </c>
    </row>
    <row r="21" spans="1:10" s="42" customFormat="1" ht="13.15" customHeight="1" x14ac:dyDescent="0.25">
      <c r="A21" s="21"/>
      <c r="B21" s="27"/>
      <c r="C21" s="27"/>
      <c r="D21" s="27"/>
      <c r="E21" s="27"/>
      <c r="F21" s="28"/>
      <c r="H21" s="286" t="s">
        <v>236</v>
      </c>
      <c r="I21" s="286"/>
      <c r="J21" s="286"/>
    </row>
    <row r="22" spans="1:10" s="42" customFormat="1" x14ac:dyDescent="0.25">
      <c r="A22" s="21" t="s">
        <v>232</v>
      </c>
      <c r="B22" s="27">
        <f>+'Anexo 6.3'!B19</f>
        <v>4470322.83</v>
      </c>
      <c r="C22" s="27"/>
      <c r="D22" s="27">
        <f>+'Anexo 6.3'!C23</f>
        <v>-4404433.51</v>
      </c>
      <c r="E22" s="27"/>
      <c r="F22" s="28">
        <f>+B22+D22</f>
        <v>65889.320000000298</v>
      </c>
      <c r="G22" s="27"/>
      <c r="I22" s="241">
        <f>SUM(F18+F22)</f>
        <v>136559297.19999993</v>
      </c>
    </row>
    <row r="23" spans="1:10" s="42" customFormat="1" x14ac:dyDescent="0.25">
      <c r="A23" s="21"/>
      <c r="B23" s="27"/>
      <c r="C23" s="27"/>
      <c r="D23" s="27"/>
      <c r="E23" s="27"/>
      <c r="F23" s="28"/>
      <c r="I23" s="240"/>
    </row>
    <row r="24" spans="1:10" s="42" customFormat="1" ht="16.5" thickBot="1" x14ac:dyDescent="0.3">
      <c r="A24" s="24" t="s">
        <v>204</v>
      </c>
      <c r="B24" s="31">
        <f>SUM(B18:B22)</f>
        <v>608908362.59000003</v>
      </c>
      <c r="C24" s="32"/>
      <c r="D24" s="31">
        <f>SUM(D18:D22)</f>
        <v>-332998842.02999997</v>
      </c>
      <c r="E24" s="32"/>
      <c r="F24" s="31">
        <f>SUM(F18:F22)</f>
        <v>275909520.55999994</v>
      </c>
      <c r="I24" s="240"/>
    </row>
    <row r="25" spans="1:10" s="42" customFormat="1" ht="16.5" thickTop="1" x14ac:dyDescent="0.25">
      <c r="A25" s="24"/>
      <c r="F25" s="55"/>
      <c r="I25" s="240"/>
    </row>
    <row r="26" spans="1:10" s="42" customFormat="1" x14ac:dyDescent="0.25">
      <c r="A26" s="24"/>
      <c r="F26" s="55"/>
      <c r="I26" s="240"/>
    </row>
    <row r="27" spans="1:10" x14ac:dyDescent="0.25">
      <c r="B27" s="56"/>
      <c r="C27" s="56"/>
      <c r="D27" s="56"/>
      <c r="E27" s="56"/>
      <c r="F27" s="57"/>
      <c r="H27" s="56"/>
    </row>
    <row r="28" spans="1:10" x14ac:dyDescent="0.25">
      <c r="F28" s="57"/>
    </row>
    <row r="29" spans="1:10" x14ac:dyDescent="0.25">
      <c r="A29" s="24" t="s">
        <v>119</v>
      </c>
    </row>
    <row r="30" spans="1:10" x14ac:dyDescent="0.25">
      <c r="A30" s="21" t="s">
        <v>175</v>
      </c>
    </row>
    <row r="31" spans="1:10" x14ac:dyDescent="0.25">
      <c r="A31" s="21" t="s">
        <v>176</v>
      </c>
    </row>
    <row r="32" spans="1:10" x14ac:dyDescent="0.25">
      <c r="A32" s="21" t="s">
        <v>178</v>
      </c>
    </row>
    <row r="33" spans="1:2" x14ac:dyDescent="0.25">
      <c r="A33" s="24"/>
    </row>
    <row r="34" spans="1:2" x14ac:dyDescent="0.25">
      <c r="A34" s="24"/>
    </row>
    <row r="35" spans="1:2" x14ac:dyDescent="0.25">
      <c r="A35" s="24"/>
    </row>
    <row r="37" spans="1:2" x14ac:dyDescent="0.25">
      <c r="A37" s="72"/>
    </row>
    <row r="38" spans="1:2" x14ac:dyDescent="0.25">
      <c r="A38" s="91" t="s">
        <v>194</v>
      </c>
      <c r="B38" s="65"/>
    </row>
    <row r="39" spans="1:2" x14ac:dyDescent="0.25">
      <c r="A39" s="236" t="s">
        <v>193</v>
      </c>
      <c r="B39" s="237"/>
    </row>
    <row r="40" spans="1:2" x14ac:dyDescent="0.25">
      <c r="A40" s="22" t="s">
        <v>192</v>
      </c>
      <c r="B40" s="2"/>
    </row>
    <row r="41" spans="1:2" x14ac:dyDescent="0.25">
      <c r="A41" s="22" t="s">
        <v>238</v>
      </c>
      <c r="B41" s="2"/>
    </row>
  </sheetData>
  <mergeCells count="7">
    <mergeCell ref="H21:J21"/>
    <mergeCell ref="A7:F7"/>
    <mergeCell ref="A11:F11"/>
    <mergeCell ref="B14:F14"/>
    <mergeCell ref="A9:F9"/>
    <mergeCell ref="A12:F12"/>
    <mergeCell ref="A10:F10"/>
  </mergeCells>
  <printOptions horizontalCentered="1"/>
  <pageMargins left="0" right="0" top="0.55118110236220474" bottom="0" header="0" footer="0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tabColor theme="6"/>
  </sheetPr>
  <dimension ref="A4:F54"/>
  <sheetViews>
    <sheetView topLeftCell="A3" workbookViewId="0">
      <selection activeCell="C46" sqref="C46"/>
    </sheetView>
  </sheetViews>
  <sheetFormatPr baseColWidth="10" defaultColWidth="11.42578125" defaultRowHeight="15.75" x14ac:dyDescent="0.25"/>
  <cols>
    <col min="1" max="1" width="57.7109375" style="21" customWidth="1"/>
    <col min="2" max="2" width="17.140625" style="21" customWidth="1"/>
    <col min="3" max="3" width="19" style="21" customWidth="1"/>
    <col min="4" max="4" width="18.85546875" style="195" bestFit="1" customWidth="1"/>
    <col min="5" max="5" width="19" style="195" bestFit="1" customWidth="1"/>
    <col min="6" max="6" width="19.140625" style="195" customWidth="1"/>
    <col min="7" max="7" width="18.7109375" style="21" customWidth="1"/>
    <col min="8" max="16384" width="11.42578125" style="21"/>
  </cols>
  <sheetData>
    <row r="4" spans="1:6" ht="8.25" customHeight="1" x14ac:dyDescent="0.25"/>
    <row r="5" spans="1:6" ht="15" customHeight="1" x14ac:dyDescent="0.25">
      <c r="A5" s="271" t="s">
        <v>18</v>
      </c>
      <c r="B5" s="271"/>
      <c r="C5" s="271"/>
    </row>
    <row r="6" spans="1:6" ht="15" customHeight="1" x14ac:dyDescent="0.25"/>
    <row r="7" spans="1:6" x14ac:dyDescent="0.25">
      <c r="A7" s="261" t="s">
        <v>100</v>
      </c>
      <c r="B7" s="261"/>
      <c r="C7" s="261"/>
    </row>
    <row r="8" spans="1:6" x14ac:dyDescent="0.25">
      <c r="A8" s="262" t="s">
        <v>164</v>
      </c>
      <c r="B8" s="262"/>
      <c r="C8" s="262"/>
      <c r="D8" s="239"/>
      <c r="E8" s="239"/>
      <c r="F8" s="239"/>
    </row>
    <row r="9" spans="1:6" x14ac:dyDescent="0.25">
      <c r="A9" s="287" t="s">
        <v>246</v>
      </c>
      <c r="B9" s="287"/>
      <c r="C9" s="287"/>
      <c r="D9" s="239"/>
      <c r="E9" s="239"/>
      <c r="F9" s="239"/>
    </row>
    <row r="10" spans="1:6" x14ac:dyDescent="0.25">
      <c r="A10" s="287" t="s">
        <v>61</v>
      </c>
      <c r="B10" s="287"/>
      <c r="C10" s="287"/>
      <c r="D10" s="239"/>
      <c r="E10" s="239"/>
      <c r="F10" s="239"/>
    </row>
    <row r="11" spans="1:6" x14ac:dyDescent="0.25">
      <c r="A11" s="76"/>
      <c r="B11" s="76"/>
      <c r="C11" s="76"/>
      <c r="D11" s="239"/>
      <c r="E11" s="239"/>
      <c r="F11" s="239"/>
    </row>
    <row r="12" spans="1:6" x14ac:dyDescent="0.25">
      <c r="A12" s="37" t="s">
        <v>168</v>
      </c>
      <c r="B12" s="24"/>
      <c r="C12" s="35"/>
      <c r="D12" s="239"/>
      <c r="E12" s="239"/>
      <c r="F12" s="239"/>
    </row>
    <row r="13" spans="1:6" s="42" customFormat="1" x14ac:dyDescent="0.25">
      <c r="A13" s="25" t="s">
        <v>116</v>
      </c>
      <c r="C13" s="40" t="s">
        <v>142</v>
      </c>
      <c r="D13" s="240"/>
      <c r="E13" s="240"/>
      <c r="F13" s="240"/>
    </row>
    <row r="14" spans="1:6" s="25" customFormat="1" x14ac:dyDescent="0.25">
      <c r="A14" s="24" t="s">
        <v>177</v>
      </c>
      <c r="C14" s="55"/>
      <c r="D14" s="241"/>
      <c r="E14" s="241"/>
      <c r="F14" s="241"/>
    </row>
    <row r="15" spans="1:6" s="42" customFormat="1" x14ac:dyDescent="0.25">
      <c r="A15" s="24" t="s">
        <v>122</v>
      </c>
      <c r="C15" s="55"/>
      <c r="D15" s="240"/>
      <c r="E15" s="240"/>
      <c r="F15" s="240"/>
    </row>
    <row r="16" spans="1:6" x14ac:dyDescent="0.25">
      <c r="A16" s="21" t="s">
        <v>70</v>
      </c>
      <c r="B16" s="56">
        <f>22976429.15+3399596.06</f>
        <v>26376025.209999997</v>
      </c>
      <c r="C16" s="57"/>
    </row>
    <row r="17" spans="1:3" x14ac:dyDescent="0.25">
      <c r="A17" s="21" t="s">
        <v>166</v>
      </c>
      <c r="B17" s="56">
        <v>288196.24</v>
      </c>
      <c r="C17" s="57"/>
    </row>
    <row r="18" spans="1:3" x14ac:dyDescent="0.25">
      <c r="A18" s="21" t="s">
        <v>8</v>
      </c>
      <c r="B18" s="56">
        <v>24227741.829999998</v>
      </c>
      <c r="C18" s="57"/>
    </row>
    <row r="19" spans="1:3" x14ac:dyDescent="0.25">
      <c r="A19" s="21" t="s">
        <v>9</v>
      </c>
      <c r="B19" s="56">
        <v>4928161.92</v>
      </c>
      <c r="C19" s="57"/>
    </row>
    <row r="20" spans="1:3" x14ac:dyDescent="0.25">
      <c r="A20" s="21" t="s">
        <v>71</v>
      </c>
      <c r="B20" s="56">
        <v>2144097.5499999998</v>
      </c>
      <c r="C20" s="57"/>
    </row>
    <row r="21" spans="1:3" x14ac:dyDescent="0.25">
      <c r="A21" s="21" t="s">
        <v>72</v>
      </c>
      <c r="B21" s="56">
        <v>304749.88</v>
      </c>
      <c r="C21" s="57"/>
    </row>
    <row r="22" spans="1:3" x14ac:dyDescent="0.25">
      <c r="A22" s="21" t="s">
        <v>73</v>
      </c>
      <c r="B22" s="56">
        <v>2810374.62</v>
      </c>
      <c r="C22" s="57"/>
    </row>
    <row r="23" spans="1:3" x14ac:dyDescent="0.25">
      <c r="A23" s="21" t="s">
        <v>69</v>
      </c>
      <c r="B23" s="56">
        <v>16260343.09</v>
      </c>
      <c r="C23" s="57"/>
    </row>
    <row r="24" spans="1:3" x14ac:dyDescent="0.25">
      <c r="A24" s="21" t="s">
        <v>74</v>
      </c>
      <c r="B24" s="56">
        <v>847301.33</v>
      </c>
      <c r="C24" s="57"/>
    </row>
    <row r="25" spans="1:3" x14ac:dyDescent="0.25">
      <c r="A25" s="21" t="s">
        <v>75</v>
      </c>
      <c r="B25" s="56">
        <v>251897545.75999999</v>
      </c>
      <c r="C25" s="57"/>
    </row>
    <row r="26" spans="1:3" x14ac:dyDescent="0.25">
      <c r="A26" s="21" t="s">
        <v>234</v>
      </c>
      <c r="B26" s="56">
        <v>11709759.119999999</v>
      </c>
      <c r="C26" s="57"/>
    </row>
    <row r="27" spans="1:3" x14ac:dyDescent="0.25">
      <c r="A27" s="21" t="s">
        <v>77</v>
      </c>
      <c r="B27" s="56">
        <v>201350.43</v>
      </c>
      <c r="C27" s="57"/>
    </row>
    <row r="28" spans="1:3" x14ac:dyDescent="0.25">
      <c r="A28" s="21" t="s">
        <v>10</v>
      </c>
      <c r="B28" s="56">
        <v>775000</v>
      </c>
      <c r="C28" s="57"/>
    </row>
    <row r="29" spans="1:3" x14ac:dyDescent="0.25">
      <c r="A29" s="21" t="s">
        <v>78</v>
      </c>
      <c r="B29" s="56">
        <v>8560040.5</v>
      </c>
      <c r="C29" s="57"/>
    </row>
    <row r="30" spans="1:3" x14ac:dyDescent="0.25">
      <c r="A30" s="21" t="s">
        <v>79</v>
      </c>
      <c r="B30" s="56">
        <v>21455609.050000001</v>
      </c>
      <c r="C30" s="57"/>
    </row>
    <row r="31" spans="1:3" x14ac:dyDescent="0.25">
      <c r="A31" s="21" t="s">
        <v>235</v>
      </c>
      <c r="B31" s="56">
        <v>293942.15000000002</v>
      </c>
      <c r="C31" s="57"/>
    </row>
    <row r="32" spans="1:3" x14ac:dyDescent="0.25">
      <c r="A32" s="21" t="s">
        <v>81</v>
      </c>
      <c r="B32" s="56">
        <v>461150</v>
      </c>
      <c r="C32" s="57"/>
    </row>
    <row r="33" spans="1:4" x14ac:dyDescent="0.25">
      <c r="A33" s="21" t="s">
        <v>82</v>
      </c>
      <c r="B33" s="56">
        <v>30917311.98</v>
      </c>
      <c r="C33" s="57"/>
    </row>
    <row r="34" spans="1:4" x14ac:dyDescent="0.25">
      <c r="A34" s="21" t="s">
        <v>83</v>
      </c>
      <c r="B34" s="56">
        <v>4960135.9400000004</v>
      </c>
      <c r="C34" s="57"/>
    </row>
    <row r="35" spans="1:4" x14ac:dyDescent="0.25">
      <c r="A35" s="21" t="s">
        <v>84</v>
      </c>
      <c r="B35" s="56">
        <v>1304230.6499999999</v>
      </c>
      <c r="C35" s="57"/>
    </row>
    <row r="36" spans="1:4" x14ac:dyDescent="0.25">
      <c r="A36" s="21" t="s">
        <v>165</v>
      </c>
      <c r="B36" s="56">
        <v>3517839.39</v>
      </c>
      <c r="C36" s="57"/>
    </row>
    <row r="37" spans="1:4" x14ac:dyDescent="0.25">
      <c r="A37" s="21" t="s">
        <v>85</v>
      </c>
      <c r="B37" s="56">
        <v>234500</v>
      </c>
      <c r="C37" s="57"/>
    </row>
    <row r="38" spans="1:4" x14ac:dyDescent="0.25">
      <c r="A38" s="21" t="s">
        <v>86</v>
      </c>
      <c r="B38" s="56">
        <v>22929.08</v>
      </c>
      <c r="C38" s="57"/>
    </row>
    <row r="39" spans="1:4" x14ac:dyDescent="0.25">
      <c r="A39" s="21" t="s">
        <v>167</v>
      </c>
      <c r="B39" s="56">
        <v>83754.039999999994</v>
      </c>
      <c r="C39" s="57"/>
    </row>
    <row r="40" spans="1:4" x14ac:dyDescent="0.25">
      <c r="A40" s="21" t="s">
        <v>87</v>
      </c>
      <c r="B40" s="58">
        <v>837700</v>
      </c>
      <c r="C40" s="57"/>
    </row>
    <row r="41" spans="1:4" ht="5.25" customHeight="1" x14ac:dyDescent="0.25">
      <c r="B41" s="56"/>
      <c r="C41" s="57"/>
    </row>
    <row r="42" spans="1:4" x14ac:dyDescent="0.25">
      <c r="A42" s="37" t="s">
        <v>138</v>
      </c>
      <c r="C42" s="59">
        <f>SUM(B16:B40)</f>
        <v>415419789.75999993</v>
      </c>
    </row>
    <row r="43" spans="1:4" x14ac:dyDescent="0.25">
      <c r="A43" s="37"/>
      <c r="B43" s="56"/>
      <c r="C43" s="167"/>
    </row>
    <row r="44" spans="1:4" x14ac:dyDescent="0.25">
      <c r="A44" s="37" t="s">
        <v>151</v>
      </c>
      <c r="B44" s="56"/>
      <c r="C44" s="168"/>
    </row>
    <row r="45" spans="1:4" ht="20.25" x14ac:dyDescent="0.55000000000000004">
      <c r="A45" s="24" t="s">
        <v>163</v>
      </c>
      <c r="C45" s="169">
        <v>-278926381.88</v>
      </c>
    </row>
    <row r="46" spans="1:4" ht="16.5" thickBot="1" x14ac:dyDescent="0.3">
      <c r="A46" s="24" t="s">
        <v>137</v>
      </c>
      <c r="C46" s="61">
        <f>SUM(C42+C45)</f>
        <v>136493407.87999994</v>
      </c>
      <c r="D46" s="242"/>
    </row>
    <row r="47" spans="1:4" ht="16.5" thickTop="1" x14ac:dyDescent="0.25">
      <c r="A47" s="24"/>
      <c r="C47" s="59"/>
    </row>
    <row r="48" spans="1:4" x14ac:dyDescent="0.25">
      <c r="A48" s="24"/>
      <c r="C48" s="59"/>
    </row>
    <row r="49" spans="1:3" x14ac:dyDescent="0.25">
      <c r="C49" s="57"/>
    </row>
    <row r="50" spans="1:3" x14ac:dyDescent="0.25">
      <c r="A50" s="72"/>
    </row>
    <row r="51" spans="1:3" x14ac:dyDescent="0.25">
      <c r="A51" s="91" t="s">
        <v>194</v>
      </c>
    </row>
    <row r="52" spans="1:3" x14ac:dyDescent="0.25">
      <c r="A52" s="236" t="s">
        <v>193</v>
      </c>
    </row>
    <row r="53" spans="1:3" x14ac:dyDescent="0.25">
      <c r="A53" s="22" t="s">
        <v>192</v>
      </c>
    </row>
    <row r="54" spans="1:3" x14ac:dyDescent="0.25">
      <c r="A54" s="22" t="str">
        <f>'Anexo 6 Relacion de Activos'!A41</f>
        <v>Fecha de elaboracion 12/10/2025</v>
      </c>
    </row>
  </sheetData>
  <mergeCells count="5">
    <mergeCell ref="A5:C5"/>
    <mergeCell ref="A10:C10"/>
    <mergeCell ref="A9:C9"/>
    <mergeCell ref="A7:C7"/>
    <mergeCell ref="A8:C8"/>
  </mergeCells>
  <printOptions horizontalCentered="1"/>
  <pageMargins left="0.20866141699999999" right="0" top="0.54" bottom="0" header="0" footer="0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">
    <tabColor theme="6"/>
  </sheetPr>
  <dimension ref="A7:E37"/>
  <sheetViews>
    <sheetView topLeftCell="A4" workbookViewId="0">
      <selection activeCell="A11" sqref="A11:C11"/>
    </sheetView>
  </sheetViews>
  <sheetFormatPr baseColWidth="10" defaultColWidth="11.42578125" defaultRowHeight="15.75" x14ac:dyDescent="0.25"/>
  <cols>
    <col min="1" max="1" width="51.7109375" style="21" customWidth="1"/>
    <col min="2" max="2" width="21.7109375" style="21" customWidth="1"/>
    <col min="3" max="3" width="17.140625" style="21" customWidth="1"/>
    <col min="4" max="4" width="15" style="21" bestFit="1" customWidth="1"/>
    <col min="5" max="5" width="15.42578125" style="21" bestFit="1" customWidth="1"/>
    <col min="6" max="6" width="15.85546875" style="21" customWidth="1"/>
    <col min="7" max="7" width="18.7109375" style="21" customWidth="1"/>
    <col min="8" max="16384" width="11.42578125" style="21"/>
  </cols>
  <sheetData>
    <row r="7" spans="1:3" x14ac:dyDescent="0.25">
      <c r="A7" s="271" t="s">
        <v>18</v>
      </c>
      <c r="B7" s="271"/>
      <c r="C7" s="271"/>
    </row>
    <row r="8" spans="1:3" x14ac:dyDescent="0.25">
      <c r="A8" s="261" t="s">
        <v>100</v>
      </c>
      <c r="B8" s="261"/>
      <c r="C8" s="261"/>
    </row>
    <row r="9" spans="1:3" x14ac:dyDescent="0.25">
      <c r="A9" s="262" t="s">
        <v>198</v>
      </c>
      <c r="B9" s="262"/>
      <c r="C9" s="262"/>
    </row>
    <row r="10" spans="1:3" x14ac:dyDescent="0.25">
      <c r="A10" s="287" t="s">
        <v>246</v>
      </c>
      <c r="B10" s="287"/>
      <c r="C10" s="287"/>
    </row>
    <row r="11" spans="1:3" x14ac:dyDescent="0.25">
      <c r="A11" s="287" t="s">
        <v>61</v>
      </c>
      <c r="B11" s="287"/>
      <c r="C11" s="287"/>
    </row>
    <row r="12" spans="1:3" x14ac:dyDescent="0.25">
      <c r="A12" s="76"/>
      <c r="B12" s="76"/>
      <c r="C12" s="76"/>
    </row>
    <row r="13" spans="1:3" x14ac:dyDescent="0.25">
      <c r="A13" s="24" t="s">
        <v>169</v>
      </c>
      <c r="B13" s="39"/>
      <c r="C13" s="24"/>
    </row>
    <row r="14" spans="1:3" x14ac:dyDescent="0.25">
      <c r="A14" s="24"/>
      <c r="B14" s="39"/>
      <c r="C14" s="24"/>
    </row>
    <row r="15" spans="1:3" s="42" customFormat="1" ht="21.75" customHeight="1" x14ac:dyDescent="0.25">
      <c r="A15" s="25" t="s">
        <v>116</v>
      </c>
      <c r="C15" s="25" t="s">
        <v>142</v>
      </c>
    </row>
    <row r="16" spans="1:3" s="25" customFormat="1" x14ac:dyDescent="0.25">
      <c r="A16" s="24"/>
      <c r="C16" s="55"/>
    </row>
    <row r="17" spans="1:5" s="25" customFormat="1" x14ac:dyDescent="0.25">
      <c r="A17" s="24" t="s">
        <v>26</v>
      </c>
      <c r="C17" s="55"/>
    </row>
    <row r="18" spans="1:5" x14ac:dyDescent="0.25">
      <c r="A18" s="24" t="s">
        <v>31</v>
      </c>
      <c r="B18" s="56"/>
      <c r="C18" s="57"/>
    </row>
    <row r="19" spans="1:5" x14ac:dyDescent="0.25">
      <c r="A19" s="21" t="s">
        <v>62</v>
      </c>
      <c r="B19" s="56">
        <v>20163600</v>
      </c>
      <c r="C19" s="57"/>
      <c r="E19" s="21" t="s">
        <v>54</v>
      </c>
    </row>
    <row r="20" spans="1:5" x14ac:dyDescent="0.25">
      <c r="A20" s="21" t="s">
        <v>63</v>
      </c>
      <c r="B20" s="58">
        <v>168854650</v>
      </c>
      <c r="C20" s="57"/>
    </row>
    <row r="21" spans="1:5" ht="6.75" customHeight="1" x14ac:dyDescent="0.25">
      <c r="B21" s="56"/>
      <c r="C21" s="57"/>
    </row>
    <row r="22" spans="1:5" x14ac:dyDescent="0.25">
      <c r="A22" s="24" t="s">
        <v>153</v>
      </c>
      <c r="C22" s="59">
        <f>SUM(B19:B21)</f>
        <v>189018250</v>
      </c>
      <c r="E22" s="56"/>
    </row>
    <row r="23" spans="1:5" x14ac:dyDescent="0.25">
      <c r="A23" s="37"/>
      <c r="C23" s="56"/>
      <c r="E23" s="56"/>
    </row>
    <row r="24" spans="1:5" x14ac:dyDescent="0.25">
      <c r="A24" s="24" t="s">
        <v>151</v>
      </c>
      <c r="C24" s="56"/>
      <c r="E24" s="56"/>
    </row>
    <row r="25" spans="1:5" x14ac:dyDescent="0.25">
      <c r="A25" s="24" t="s">
        <v>187</v>
      </c>
      <c r="C25" s="60">
        <v>-49668026.640000001</v>
      </c>
    </row>
    <row r="26" spans="1:5" ht="16.5" thickBot="1" x14ac:dyDescent="0.3">
      <c r="A26" s="24" t="s">
        <v>205</v>
      </c>
      <c r="C26" s="61">
        <f>SUM(C22+C25)</f>
        <v>139350223.36000001</v>
      </c>
    </row>
    <row r="27" spans="1:5" ht="16.5" thickTop="1" x14ac:dyDescent="0.25">
      <c r="A27" s="24"/>
      <c r="C27" s="59"/>
    </row>
    <row r="28" spans="1:5" x14ac:dyDescent="0.25">
      <c r="A28" s="24"/>
      <c r="C28" s="57"/>
    </row>
    <row r="29" spans="1:5" x14ac:dyDescent="0.25">
      <c r="A29" s="24"/>
    </row>
    <row r="30" spans="1:5" x14ac:dyDescent="0.25">
      <c r="A30" s="24"/>
    </row>
    <row r="33" spans="1:1" x14ac:dyDescent="0.25">
      <c r="A33" s="72"/>
    </row>
    <row r="34" spans="1:1" x14ac:dyDescent="0.25">
      <c r="A34" s="91" t="s">
        <v>194</v>
      </c>
    </row>
    <row r="35" spans="1:1" x14ac:dyDescent="0.25">
      <c r="A35" s="236" t="s">
        <v>193</v>
      </c>
    </row>
    <row r="36" spans="1:1" x14ac:dyDescent="0.25">
      <c r="A36" s="22" t="s">
        <v>192</v>
      </c>
    </row>
    <row r="37" spans="1:1" x14ac:dyDescent="0.25">
      <c r="A37" s="22" t="str">
        <f>'Anexo 6.22'!A38</f>
        <v>Fecha de elaboración: 11/12/2025</v>
      </c>
    </row>
  </sheetData>
  <mergeCells count="5">
    <mergeCell ref="A10:C10"/>
    <mergeCell ref="A11:C11"/>
    <mergeCell ref="A7:C7"/>
    <mergeCell ref="A8:C8"/>
    <mergeCell ref="A9:C9"/>
  </mergeCells>
  <printOptions horizontalCentered="1"/>
  <pageMargins left="0.45866141700000002" right="0.45866141700000002" top="0.59499999999999997" bottom="0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Estado de Situación</vt:lpstr>
      <vt:lpstr>Anexo 1 Efectivo Caja </vt:lpstr>
      <vt:lpstr>Anexo 2 EfectivoBanco. </vt:lpstr>
      <vt:lpstr>anexo 3 Est. de Rendimiento Fin</vt:lpstr>
      <vt:lpstr>Anexo 3.1 Rendimiento Acumulado</vt:lpstr>
      <vt:lpstr>Anexo 5 Gasto Pagado x adelant.</vt:lpstr>
      <vt:lpstr>Anexo 6 Relacion de Activos</vt:lpstr>
      <vt:lpstr>Anexo 6.1</vt:lpstr>
      <vt:lpstr>Anexo 6.2</vt:lpstr>
      <vt:lpstr>Anexo 6.3</vt:lpstr>
      <vt:lpstr>Anexo 8 Retenciones</vt:lpstr>
      <vt:lpstr>Anexo 6.22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silvestre rojas</cp:lastModifiedBy>
  <cp:lastPrinted>2025-11-12T14:04:52Z</cp:lastPrinted>
  <dcterms:created xsi:type="dcterms:W3CDTF">2018-07-13T15:52:30Z</dcterms:created>
  <dcterms:modified xsi:type="dcterms:W3CDTF">2025-12-17T18:39:45Z</dcterms:modified>
</cp:coreProperties>
</file>